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8190" activeTab="3"/>
  </bookViews>
  <sheets>
    <sheet name="школи спецфонд" sheetId="1" r:id="rId1"/>
    <sheet name="дит сад спецфонд" sheetId="2" r:id="rId2"/>
    <sheet name=" дитсад і нвк дошк заг фонд" sheetId="3" r:id="rId3"/>
    <sheet name="  школи загал фонд" sheetId="4" r:id="rId4"/>
  </sheets>
  <definedNames/>
  <calcPr fullCalcOnLoad="1"/>
</workbook>
</file>

<file path=xl/sharedStrings.xml><?xml version="1.0" encoding="utf-8"?>
<sst xmlns="http://schemas.openxmlformats.org/spreadsheetml/2006/main" count="412" uniqueCount="216">
  <si>
    <t>всього</t>
  </si>
  <si>
    <t>піщан</t>
  </si>
  <si>
    <t>федіїв</t>
  </si>
  <si>
    <t>шевченк</t>
  </si>
  <si>
    <t>новомих</t>
  </si>
  <si>
    <t>михнів</t>
  </si>
  <si>
    <t>%</t>
  </si>
  <si>
    <t>діти</t>
  </si>
  <si>
    <t>м3</t>
  </si>
  <si>
    <t>2210поч</t>
  </si>
  <si>
    <t>2240поч</t>
  </si>
  <si>
    <t>раз2111поч</t>
  </si>
  <si>
    <t>2230поч</t>
  </si>
  <si>
    <t>КЕКВ</t>
  </si>
  <si>
    <t>медикаменти та перев язувальні матеріали</t>
  </si>
  <si>
    <t>видатки на відрядження</t>
  </si>
  <si>
    <t>оплата водопостачання та водовідвед</t>
  </si>
  <si>
    <t>окремі заходи по реалізації державних програм</t>
  </si>
  <si>
    <t xml:space="preserve">інші поточні видатки </t>
  </si>
  <si>
    <t>загальний фонд</t>
  </si>
  <si>
    <t xml:space="preserve">разом </t>
  </si>
  <si>
    <t xml:space="preserve">школи </t>
  </si>
  <si>
    <t>медикаменти та перев язувальна матераіли</t>
  </si>
  <si>
    <t xml:space="preserve">оплата теплопостачання </t>
  </si>
  <si>
    <t>школи спецфонд</t>
  </si>
  <si>
    <t>коштор всього</t>
  </si>
  <si>
    <t>використ всього</t>
  </si>
  <si>
    <t>заробітна плата поч</t>
  </si>
  <si>
    <t>предмети,матеріали,обладн та інвентар кінц</t>
  </si>
  <si>
    <t>оплата послуг, крім комун поч</t>
  </si>
  <si>
    <t>оплата послуг, крім комун кінц</t>
  </si>
  <si>
    <t>нарах на оплату праці поч</t>
  </si>
  <si>
    <t>нарах на оплату праці кінц</t>
  </si>
  <si>
    <t>продукти харч поч</t>
  </si>
  <si>
    <t>продукти харч кінц</t>
  </si>
  <si>
    <t>оплата електроен поч</t>
  </si>
  <si>
    <t>оплата електроен кінц</t>
  </si>
  <si>
    <t>оплата природного газу поч</t>
  </si>
  <si>
    <t>оплата природного газу кінц</t>
  </si>
  <si>
    <t>оплата природного газу  поч</t>
  </si>
  <si>
    <t>видатки на відрядж поч</t>
  </si>
  <si>
    <t>оплата електроенергії поч</t>
  </si>
  <si>
    <t>оплата електроенергії кінц</t>
  </si>
  <si>
    <t>інші поточні видатки поч</t>
  </si>
  <si>
    <t>інші поточні видатки кінц</t>
  </si>
  <si>
    <t>пустовар</t>
  </si>
  <si>
    <t>73,57%від50,0</t>
  </si>
  <si>
    <t>видатки на відрядж кінц</t>
  </si>
  <si>
    <t>(по Люд кас) з/пл по касових +кошт</t>
  </si>
  <si>
    <t>(по Люд кас) з/пл по касових +зал кошт</t>
  </si>
  <si>
    <t>(люда) оплата водопостачання та водовідведення</t>
  </si>
  <si>
    <t>(люда) кас + залиш кошт</t>
  </si>
  <si>
    <t>школи Решетилівської ОТГ</t>
  </si>
  <si>
    <t>демидівська</t>
  </si>
  <si>
    <t>друголиманська</t>
  </si>
  <si>
    <t>покровська</t>
  </si>
  <si>
    <t>калениківська</t>
  </si>
  <si>
    <t>лобачівський нвк</t>
  </si>
  <si>
    <t>малобакайська</t>
  </si>
  <si>
    <t>першолиманський нвк</t>
  </si>
  <si>
    <t>піщанська</t>
  </si>
  <si>
    <t>сухорабівська</t>
  </si>
  <si>
    <t>федіївська</t>
  </si>
  <si>
    <t>шевченківська</t>
  </si>
  <si>
    <t>глибокобалківський нвк</t>
  </si>
  <si>
    <t>кукобівський нвк</t>
  </si>
  <si>
    <t>м якеньківський нвк</t>
  </si>
  <si>
    <t>новомихайлівська</t>
  </si>
  <si>
    <t>пащенківський нвк</t>
  </si>
  <si>
    <t>шамраївський нвк</t>
  </si>
  <si>
    <t>шилівська</t>
  </si>
  <si>
    <t>михнівська</t>
  </si>
  <si>
    <t xml:space="preserve">без кален </t>
  </si>
  <si>
    <t>на рік освіт</t>
  </si>
  <si>
    <t>на рік місц</t>
  </si>
  <si>
    <t xml:space="preserve">% осв </t>
  </si>
  <si>
    <t>% осв без кален</t>
  </si>
  <si>
    <t>% місц без кален</t>
  </si>
  <si>
    <t>% місц</t>
  </si>
  <si>
    <t>інклюз</t>
  </si>
  <si>
    <t>2210 поч</t>
  </si>
  <si>
    <t>інкл</t>
  </si>
  <si>
    <t>квт за  2019</t>
  </si>
  <si>
    <t>2274за2019</t>
  </si>
  <si>
    <t>покровський</t>
  </si>
  <si>
    <t>демидів</t>
  </si>
  <si>
    <t>сухорраб</t>
  </si>
  <si>
    <t>м алоб</t>
  </si>
  <si>
    <t>друголим</t>
  </si>
  <si>
    <t>глибокоб нвк</t>
  </si>
  <si>
    <t>кукобів нвк</t>
  </si>
  <si>
    <t>м якеньк нвк</t>
  </si>
  <si>
    <t>лобач нвк</t>
  </si>
  <si>
    <t>пащенк нвк</t>
  </si>
  <si>
    <t>першолим нвк</t>
  </si>
  <si>
    <t>шамраїв нвк</t>
  </si>
  <si>
    <t>з/пл по штатн розп</t>
  </si>
  <si>
    <t>інклюз  поч</t>
  </si>
  <si>
    <t>інклюз поч</t>
  </si>
  <si>
    <t>предмети,матеріали,обладн та інвентар поч       (інкл)</t>
  </si>
  <si>
    <t>2273за2019</t>
  </si>
  <si>
    <t>в тому числі</t>
  </si>
  <si>
    <t>освітня субвен</t>
  </si>
  <si>
    <t>місцев бюдж</t>
  </si>
  <si>
    <t>за рах інш субвенц</t>
  </si>
  <si>
    <t xml:space="preserve"> = </t>
  </si>
  <si>
    <t>освітня субв</t>
  </si>
  <si>
    <t>місцев бюджет</t>
  </si>
  <si>
    <t>за рах інш субв</t>
  </si>
  <si>
    <t>в т ч</t>
  </si>
  <si>
    <t>місцевий бюджет</t>
  </si>
  <si>
    <t>у тому числі</t>
  </si>
  <si>
    <t>медикам всього</t>
  </si>
  <si>
    <t xml:space="preserve"> =</t>
  </si>
  <si>
    <t xml:space="preserve">    інш субв</t>
  </si>
  <si>
    <t>1/27.01.</t>
  </si>
  <si>
    <t>ін субв</t>
  </si>
  <si>
    <t>місц  бюджет</t>
  </si>
  <si>
    <t>за рах ін субв</t>
  </si>
  <si>
    <t>2/12.02.</t>
  </si>
  <si>
    <t>5/27.02.</t>
  </si>
  <si>
    <t>інш субв</t>
  </si>
  <si>
    <t>5/27.02</t>
  </si>
  <si>
    <t>15/27.02.</t>
  </si>
  <si>
    <t>27.02.</t>
  </si>
  <si>
    <t>за рах інших субв</t>
  </si>
  <si>
    <t>8/02.03.</t>
  </si>
  <si>
    <t>освітня каленик</t>
  </si>
  <si>
    <t xml:space="preserve">в т ч </t>
  </si>
  <si>
    <t xml:space="preserve">освітня </t>
  </si>
  <si>
    <t>місцевий</t>
  </si>
  <si>
    <t>інші субв</t>
  </si>
  <si>
    <t>початк</t>
  </si>
  <si>
    <t>освітня кален "-"</t>
  </si>
  <si>
    <t>інклюз кален "-"</t>
  </si>
  <si>
    <t>інклюзія кален" -"</t>
  </si>
  <si>
    <t>20/17.03.</t>
  </si>
  <si>
    <t>освітня  +</t>
  </si>
  <si>
    <t>8/2.03.</t>
  </si>
  <si>
    <t>21/17.03.</t>
  </si>
  <si>
    <t>освітня +</t>
  </si>
  <si>
    <t>22/17.03.</t>
  </si>
  <si>
    <t>30/02.04.</t>
  </si>
  <si>
    <t>32/14.04.</t>
  </si>
  <si>
    <t>місц</t>
  </si>
  <si>
    <t>інш  субв</t>
  </si>
  <si>
    <t>місц бюдж</t>
  </si>
  <si>
    <t xml:space="preserve">окремі заходи по реалізаціїдержавних програм поч </t>
  </si>
  <si>
    <t>ін/субв</t>
  </si>
  <si>
    <t>04.05.</t>
  </si>
  <si>
    <t>39/4.05.</t>
  </si>
  <si>
    <t>39/04.05.</t>
  </si>
  <si>
    <t>39/4,05</t>
  </si>
  <si>
    <t>44/19.05.</t>
  </si>
  <si>
    <t>класи</t>
  </si>
  <si>
    <t>місцев</t>
  </si>
  <si>
    <t>47/26.05.</t>
  </si>
  <si>
    <t>51/11.06.</t>
  </si>
  <si>
    <t>53/11.06.</t>
  </si>
  <si>
    <t xml:space="preserve"> % </t>
  </si>
  <si>
    <t>53/11.06</t>
  </si>
  <si>
    <t xml:space="preserve">місцев </t>
  </si>
  <si>
    <t xml:space="preserve"> % без кален</t>
  </si>
  <si>
    <t xml:space="preserve">місмцев бюджет </t>
  </si>
  <si>
    <t>% без кален</t>
  </si>
  <si>
    <t>інш субвен</t>
  </si>
  <si>
    <t>47/26.05</t>
  </si>
  <si>
    <t>48/1.06.</t>
  </si>
  <si>
    <t>48/01.06.</t>
  </si>
  <si>
    <t>49/01.06.</t>
  </si>
  <si>
    <t>49/03.06.</t>
  </si>
  <si>
    <t xml:space="preserve">  =</t>
  </si>
  <si>
    <t>дит сад і НВК дошк част спецкошти</t>
  </si>
  <si>
    <t>дит сад і НВК дошк част / КЕКВ</t>
  </si>
  <si>
    <t>покровський днз</t>
  </si>
  <si>
    <t>демидівський днз</t>
  </si>
  <si>
    <t>пустоварівський днз</t>
  </si>
  <si>
    <t>сухорабівський днз</t>
  </si>
  <si>
    <t>шевченківський днз</t>
  </si>
  <si>
    <t>федіївський днз</t>
  </si>
  <si>
    <t>новомихайлівськ днз</t>
  </si>
  <si>
    <t>малобакайськийднз</t>
  </si>
  <si>
    <t>друголиманськ днз</t>
  </si>
  <si>
    <t>піщанський днз</t>
  </si>
  <si>
    <t>глибокобалк нвк</t>
  </si>
  <si>
    <t>лобачівськ нвк</t>
  </si>
  <si>
    <t>м якеньківск нвк</t>
  </si>
  <si>
    <t>пащенківськ нвк</t>
  </si>
  <si>
    <t>першолиманськ нвк</t>
  </si>
  <si>
    <t>придбання матеріалів  КЕКВ 2210</t>
  </si>
  <si>
    <t xml:space="preserve">кошторис </t>
  </si>
  <si>
    <t xml:space="preserve">використано </t>
  </si>
  <si>
    <t>використ</t>
  </si>
  <si>
    <t>продукти харчування  КЕКВ 2230</t>
  </si>
  <si>
    <t>придбання предметів і обладн довгостр корист  КЕКВ 3110</t>
  </si>
  <si>
    <t>капітальний ремонт  КЕКВ 3132</t>
  </si>
  <si>
    <t>продукти харчування              КЕКВ 2230</t>
  </si>
  <si>
    <t xml:space="preserve"> використ</t>
  </si>
  <si>
    <t>оплата послуг,крім комунальних            КЕКВ 2240</t>
  </si>
  <si>
    <t>предмети, матеріали, обладнання та інвентар                      КЕКВ 2210</t>
  </si>
  <si>
    <t>придбання предм і обладн довгострокового корист                                  КЕКВ 3110</t>
  </si>
  <si>
    <t>капітальне будівництво (придбання)інших об єктів КЕКВ 3122</t>
  </si>
  <si>
    <t>кошторис</t>
  </si>
  <si>
    <t xml:space="preserve"> використ </t>
  </si>
  <si>
    <t>капітільний ремонт інших об єктів              КЕКВ 3132</t>
  </si>
  <si>
    <t>реконструкція та реставрація інших об єктів  КЕКВ 3142</t>
  </si>
  <si>
    <t xml:space="preserve"> заробітна плата кінц</t>
  </si>
  <si>
    <t>першолиманська</t>
  </si>
  <si>
    <t>новомихихайлівська</t>
  </si>
  <si>
    <t xml:space="preserve"> заробітна плата </t>
  </si>
  <si>
    <t xml:space="preserve">   нарахування на оплату праці</t>
  </si>
  <si>
    <t>предмети,матеріали,обладнання та інвентар</t>
  </si>
  <si>
    <t xml:space="preserve"> продукти харчування</t>
  </si>
  <si>
    <t>оплата послуг,крім комунальних</t>
  </si>
  <si>
    <t>видатки на відряд кінц</t>
  </si>
  <si>
    <t xml:space="preserve">окремі заходи по реалізації державних програм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</si>
</sst>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dd/mm/yy;@"/>
    <numFmt numFmtId="181" formatCode="0.0"/>
    <numFmt numFmtId="182" formatCode="0.000"/>
    <numFmt numFmtId="183" formatCode="[$-FC19]d\ mmmm\ yyyy\ &quot;г.&quot;"/>
    <numFmt numFmtId="184" formatCode="#,##0.00&quot;р.&quot;"/>
    <numFmt numFmtId="185" formatCode="[$-422]d\ mmmm\ yyyy&quot; р.&quot;"/>
    <numFmt numFmtId="186" formatCode="0.000000"/>
  </numFmts>
  <fonts count="3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2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8"/>
      <color indexed="12"/>
      <name val="Arial Cyr"/>
      <family val="0"/>
    </font>
    <font>
      <b/>
      <sz val="10"/>
      <color indexed="57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2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0" fontId="0" fillId="0" borderId="0" xfId="0" applyNumberFormat="1" applyAlignment="1">
      <alignment/>
    </xf>
    <xf numFmtId="1" fontId="1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2" fontId="3" fillId="0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8" xfId="0" applyNumberFormat="1" applyFont="1" applyBorder="1" applyAlignment="1">
      <alignment/>
    </xf>
    <xf numFmtId="2" fontId="0" fillId="0" borderId="17" xfId="0" applyNumberFormat="1" applyBorder="1" applyAlignment="1">
      <alignment horizontal="center"/>
    </xf>
    <xf numFmtId="0" fontId="0" fillId="0" borderId="19" xfId="0" applyBorder="1" applyAlignment="1">
      <alignment/>
    </xf>
    <xf numFmtId="2" fontId="0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2" fontId="0" fillId="0" borderId="20" xfId="0" applyNumberFormat="1" applyFill="1" applyBorder="1" applyAlignment="1">
      <alignment/>
    </xf>
    <xf numFmtId="2" fontId="0" fillId="0" borderId="22" xfId="0" applyNumberFormat="1" applyFill="1" applyBorder="1" applyAlignment="1">
      <alignment/>
    </xf>
    <xf numFmtId="2" fontId="3" fillId="0" borderId="23" xfId="0" applyNumberFormat="1" applyFont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0" fillId="22" borderId="10" xfId="0" applyFill="1" applyBorder="1" applyAlignment="1">
      <alignment/>
    </xf>
    <xf numFmtId="1" fontId="0" fillId="22" borderId="14" xfId="0" applyNumberFormat="1" applyFill="1" applyBorder="1" applyAlignment="1">
      <alignment/>
    </xf>
    <xf numFmtId="1" fontId="2" fillId="22" borderId="10" xfId="0" applyNumberFormat="1" applyFont="1" applyFill="1" applyBorder="1" applyAlignment="1">
      <alignment/>
    </xf>
    <xf numFmtId="1" fontId="0" fillId="4" borderId="14" xfId="0" applyNumberFormat="1" applyFill="1" applyBorder="1" applyAlignment="1">
      <alignment/>
    </xf>
    <xf numFmtId="1" fontId="0" fillId="4" borderId="10" xfId="0" applyNumberFormat="1" applyFill="1" applyBorder="1" applyAlignment="1">
      <alignment/>
    </xf>
    <xf numFmtId="1" fontId="3" fillId="4" borderId="14" xfId="0" applyNumberFormat="1" applyFont="1" applyFill="1" applyBorder="1" applyAlignment="1">
      <alignment/>
    </xf>
    <xf numFmtId="0" fontId="0" fillId="22" borderId="15" xfId="0" applyFill="1" applyBorder="1" applyAlignment="1">
      <alignment/>
    </xf>
    <xf numFmtId="1" fontId="3" fillId="22" borderId="12" xfId="0" applyNumberFormat="1" applyFont="1" applyFill="1" applyBorder="1" applyAlignment="1">
      <alignment/>
    </xf>
    <xf numFmtId="0" fontId="3" fillId="22" borderId="12" xfId="0" applyFont="1" applyFill="1" applyBorder="1" applyAlignment="1">
      <alignment/>
    </xf>
    <xf numFmtId="2" fontId="0" fillId="4" borderId="10" xfId="0" applyNumberFormat="1" applyFill="1" applyBorder="1" applyAlignment="1">
      <alignment/>
    </xf>
    <xf numFmtId="2" fontId="2" fillId="4" borderId="12" xfId="0" applyNumberFormat="1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22" borderId="14" xfId="0" applyFill="1" applyBorder="1" applyAlignment="1">
      <alignment/>
    </xf>
    <xf numFmtId="0" fontId="0" fillId="4" borderId="15" xfId="0" applyFill="1" applyBorder="1" applyAlignment="1">
      <alignment/>
    </xf>
    <xf numFmtId="2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1" fontId="0" fillId="22" borderId="19" xfId="0" applyNumberFormat="1" applyFill="1" applyBorder="1" applyAlignment="1">
      <alignment/>
    </xf>
    <xf numFmtId="1" fontId="0" fillId="4" borderId="13" xfId="0" applyNumberFormat="1" applyFill="1" applyBorder="1" applyAlignment="1">
      <alignment/>
    </xf>
    <xf numFmtId="0" fontId="0" fillId="22" borderId="24" xfId="0" applyFill="1" applyBorder="1" applyAlignment="1">
      <alignment/>
    </xf>
    <xf numFmtId="0" fontId="0" fillId="22" borderId="13" xfId="0" applyFill="1" applyBorder="1" applyAlignment="1">
      <alignment/>
    </xf>
    <xf numFmtId="0" fontId="0" fillId="22" borderId="19" xfId="0" applyFill="1" applyBorder="1" applyAlignment="1">
      <alignment/>
    </xf>
    <xf numFmtId="2" fontId="0" fillId="4" borderId="13" xfId="0" applyNumberFormat="1" applyFill="1" applyBorder="1" applyAlignment="1">
      <alignment/>
    </xf>
    <xf numFmtId="0" fontId="0" fillId="4" borderId="24" xfId="0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0" fontId="2" fillId="22" borderId="25" xfId="0" applyFont="1" applyFill="1" applyBorder="1" applyAlignment="1">
      <alignment horizontal="center"/>
    </xf>
    <xf numFmtId="0" fontId="2" fillId="22" borderId="25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2" fillId="22" borderId="26" xfId="0" applyFont="1" applyFill="1" applyBorder="1" applyAlignment="1">
      <alignment/>
    </xf>
    <xf numFmtId="0" fontId="2" fillId="22" borderId="25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2" fillId="4" borderId="25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0" xfId="0" applyFont="1" applyAlignment="1">
      <alignment/>
    </xf>
    <xf numFmtId="1" fontId="2" fillId="4" borderId="14" xfId="0" applyNumberFormat="1" applyFont="1" applyFill="1" applyBorder="1" applyAlignment="1">
      <alignment/>
    </xf>
    <xf numFmtId="2" fontId="0" fillId="4" borderId="19" xfId="0" applyNumberFormat="1" applyFill="1" applyBorder="1" applyAlignment="1">
      <alignment/>
    </xf>
    <xf numFmtId="2" fontId="0" fillId="4" borderId="14" xfId="0" applyNumberFormat="1" applyFill="1" applyBorder="1" applyAlignment="1">
      <alignment/>
    </xf>
    <xf numFmtId="0" fontId="3" fillId="0" borderId="0" xfId="0" applyFont="1" applyAlignment="1">
      <alignment/>
    </xf>
    <xf numFmtId="0" fontId="2" fillId="4" borderId="25" xfId="0" applyFont="1" applyFill="1" applyBorder="1" applyAlignment="1">
      <alignment/>
    </xf>
    <xf numFmtId="0" fontId="2" fillId="22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22" borderId="13" xfId="0" applyFont="1" applyFill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1" fillId="4" borderId="13" xfId="0" applyFont="1" applyFill="1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1" fillId="4" borderId="13" xfId="0" applyFont="1" applyFill="1" applyBorder="1" applyAlignment="1">
      <alignment/>
    </xf>
    <xf numFmtId="1" fontId="2" fillId="4" borderId="12" xfId="0" applyNumberFormat="1" applyFont="1" applyFill="1" applyBorder="1" applyAlignment="1">
      <alignment/>
    </xf>
    <xf numFmtId="0" fontId="3" fillId="4" borderId="10" xfId="0" applyFont="1" applyFill="1" applyBorder="1" applyAlignment="1">
      <alignment/>
    </xf>
    <xf numFmtId="1" fontId="3" fillId="4" borderId="10" xfId="0" applyNumberFormat="1" applyFont="1" applyFill="1" applyBorder="1" applyAlignment="1">
      <alignment horizontal="center"/>
    </xf>
    <xf numFmtId="1" fontId="0" fillId="22" borderId="10" xfId="0" applyNumberFormat="1" applyFill="1" applyBorder="1" applyAlignment="1">
      <alignment/>
    </xf>
    <xf numFmtId="1" fontId="1" fillId="22" borderId="10" xfId="0" applyNumberFormat="1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NumberFormat="1" applyBorder="1" applyAlignment="1">
      <alignment/>
    </xf>
    <xf numFmtId="0" fontId="3" fillId="22" borderId="10" xfId="0" applyFont="1" applyFill="1" applyBorder="1" applyAlignment="1">
      <alignment horizontal="center"/>
    </xf>
    <xf numFmtId="2" fontId="0" fillId="22" borderId="10" xfId="0" applyNumberFormat="1" applyFill="1" applyBorder="1" applyAlignment="1">
      <alignment/>
    </xf>
    <xf numFmtId="0" fontId="1" fillId="22" borderId="19" xfId="0" applyFont="1" applyFill="1" applyBorder="1" applyAlignment="1">
      <alignment horizontal="center" wrapText="1"/>
    </xf>
    <xf numFmtId="0" fontId="3" fillId="22" borderId="13" xfId="0" applyFont="1" applyFill="1" applyBorder="1" applyAlignment="1">
      <alignment/>
    </xf>
    <xf numFmtId="0" fontId="3" fillId="22" borderId="13" xfId="0" applyFont="1" applyFill="1" applyBorder="1" applyAlignment="1">
      <alignment horizontal="center"/>
    </xf>
    <xf numFmtId="0" fontId="0" fillId="22" borderId="13" xfId="0" applyFont="1" applyFill="1" applyBorder="1" applyAlignment="1">
      <alignment/>
    </xf>
    <xf numFmtId="0" fontId="0" fillId="22" borderId="19" xfId="0" applyFont="1" applyFill="1" applyBorder="1" applyAlignment="1">
      <alignment/>
    </xf>
    <xf numFmtId="0" fontId="0" fillId="22" borderId="10" xfId="0" applyFont="1" applyFill="1" applyBorder="1" applyAlignment="1">
      <alignment/>
    </xf>
    <xf numFmtId="0" fontId="0" fillId="22" borderId="14" xfId="0" applyFont="1" applyFill="1" applyBorder="1" applyAlignment="1">
      <alignment/>
    </xf>
    <xf numFmtId="0" fontId="0" fillId="4" borderId="19" xfId="0" applyNumberFormat="1" applyFill="1" applyBorder="1" applyAlignment="1">
      <alignment/>
    </xf>
    <xf numFmtId="0" fontId="0" fillId="4" borderId="14" xfId="0" applyNumberFormat="1" applyFill="1" applyBorder="1" applyAlignment="1">
      <alignment/>
    </xf>
    <xf numFmtId="1" fontId="0" fillId="22" borderId="13" xfId="0" applyNumberFormat="1" applyFill="1" applyBorder="1" applyAlignment="1">
      <alignment/>
    </xf>
    <xf numFmtId="0" fontId="2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/>
    </xf>
    <xf numFmtId="0" fontId="3" fillId="4" borderId="13" xfId="0" applyNumberFormat="1" applyFont="1" applyFill="1" applyBorder="1" applyAlignment="1">
      <alignment/>
    </xf>
    <xf numFmtId="0" fontId="2" fillId="22" borderId="12" xfId="0" applyFont="1" applyFill="1" applyBorder="1" applyAlignment="1">
      <alignment horizontal="center"/>
    </xf>
    <xf numFmtId="2" fontId="0" fillId="22" borderId="13" xfId="0" applyNumberForma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0" fontId="2" fillId="22" borderId="25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1" fontId="3" fillId="22" borderId="19" xfId="0" applyNumberFormat="1" applyFont="1" applyFill="1" applyBorder="1" applyAlignment="1">
      <alignment/>
    </xf>
    <xf numFmtId="1" fontId="3" fillId="4" borderId="13" xfId="0" applyNumberFormat="1" applyFont="1" applyFill="1" applyBorder="1" applyAlignment="1">
      <alignment/>
    </xf>
    <xf numFmtId="2" fontId="3" fillId="22" borderId="13" xfId="0" applyNumberFormat="1" applyFont="1" applyFill="1" applyBorder="1" applyAlignment="1">
      <alignment/>
    </xf>
    <xf numFmtId="0" fontId="3" fillId="22" borderId="2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10" xfId="0" applyNumberFormat="1" applyFill="1" applyBorder="1" applyAlignment="1">
      <alignment/>
    </xf>
    <xf numFmtId="16" fontId="2" fillId="4" borderId="25" xfId="0" applyNumberFormat="1" applyFont="1" applyFill="1" applyBorder="1" applyAlignment="1">
      <alignment/>
    </xf>
    <xf numFmtId="1" fontId="0" fillId="22" borderId="19" xfId="0" applyNumberFormat="1" applyFont="1" applyFill="1" applyBorder="1" applyAlignment="1">
      <alignment/>
    </xf>
    <xf numFmtId="1" fontId="0" fillId="22" borderId="19" xfId="0" applyNumberForma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1" fontId="3" fillId="22" borderId="10" xfId="0" applyNumberFormat="1" applyFont="1" applyFill="1" applyBorder="1" applyAlignment="1">
      <alignment/>
    </xf>
    <xf numFmtId="16" fontId="2" fillId="22" borderId="25" xfId="0" applyNumberFormat="1" applyFont="1" applyFill="1" applyBorder="1" applyAlignment="1">
      <alignment/>
    </xf>
    <xf numFmtId="1" fontId="3" fillId="4" borderId="10" xfId="0" applyNumberFormat="1" applyFont="1" applyFill="1" applyBorder="1" applyAlignment="1">
      <alignment/>
    </xf>
    <xf numFmtId="2" fontId="1" fillId="4" borderId="10" xfId="0" applyNumberFormat="1" applyFont="1" applyFill="1" applyBorder="1" applyAlignment="1">
      <alignment/>
    </xf>
    <xf numFmtId="0" fontId="0" fillId="22" borderId="19" xfId="0" applyNumberFormat="1" applyFont="1" applyFill="1" applyBorder="1" applyAlignment="1">
      <alignment/>
    </xf>
    <xf numFmtId="0" fontId="2" fillId="4" borderId="29" xfId="0" applyFont="1" applyFill="1" applyBorder="1" applyAlignment="1">
      <alignment horizontal="center"/>
    </xf>
    <xf numFmtId="0" fontId="3" fillId="22" borderId="15" xfId="0" applyFont="1" applyFill="1" applyBorder="1" applyAlignment="1">
      <alignment/>
    </xf>
    <xf numFmtId="0" fontId="3" fillId="4" borderId="19" xfId="0" applyFont="1" applyFill="1" applyBorder="1" applyAlignment="1">
      <alignment/>
    </xf>
    <xf numFmtId="0" fontId="3" fillId="4" borderId="15" xfId="0" applyFont="1" applyFill="1" applyBorder="1" applyAlignment="1">
      <alignment/>
    </xf>
    <xf numFmtId="0" fontId="2" fillId="22" borderId="1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4" borderId="19" xfId="0" applyNumberFormat="1" applyFont="1" applyFill="1" applyBorder="1" applyAlignment="1">
      <alignment/>
    </xf>
    <xf numFmtId="0" fontId="2" fillId="4" borderId="25" xfId="0" applyNumberFormat="1" applyFont="1" applyFill="1" applyBorder="1" applyAlignment="1">
      <alignment/>
    </xf>
    <xf numFmtId="2" fontId="0" fillId="22" borderId="19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2" fontId="2" fillId="22" borderId="10" xfId="0" applyNumberFormat="1" applyFont="1" applyFill="1" applyBorder="1" applyAlignment="1">
      <alignment/>
    </xf>
    <xf numFmtId="2" fontId="2" fillId="4" borderId="14" xfId="0" applyNumberFormat="1" applyFont="1" applyFill="1" applyBorder="1" applyAlignment="1">
      <alignment/>
    </xf>
    <xf numFmtId="2" fontId="3" fillId="22" borderId="12" xfId="0" applyNumberFormat="1" applyFont="1" applyFill="1" applyBorder="1" applyAlignment="1">
      <alignment/>
    </xf>
    <xf numFmtId="2" fontId="1" fillId="22" borderId="10" xfId="0" applyNumberFormat="1" applyFont="1" applyFill="1" applyBorder="1" applyAlignment="1">
      <alignment/>
    </xf>
    <xf numFmtId="1" fontId="3" fillId="4" borderId="16" xfId="0" applyNumberFormat="1" applyFont="1" applyFill="1" applyBorder="1" applyAlignment="1">
      <alignment horizontal="center"/>
    </xf>
    <xf numFmtId="2" fontId="2" fillId="22" borderId="12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2" fontId="1" fillId="4" borderId="13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5" fillId="22" borderId="19" xfId="0" applyNumberFormat="1" applyFont="1" applyFill="1" applyBorder="1" applyAlignment="1">
      <alignment/>
    </xf>
    <xf numFmtId="1" fontId="5" fillId="22" borderId="10" xfId="0" applyNumberFormat="1" applyFont="1" applyFill="1" applyBorder="1" applyAlignment="1">
      <alignment/>
    </xf>
    <xf numFmtId="186" fontId="1" fillId="0" borderId="0" xfId="0" applyNumberFormat="1" applyFont="1" applyFill="1" applyBorder="1" applyAlignment="1">
      <alignment/>
    </xf>
    <xf numFmtId="1" fontId="0" fillId="4" borderId="13" xfId="0" applyNumberFormat="1" applyFont="1" applyFill="1" applyBorder="1" applyAlignment="1">
      <alignment/>
    </xf>
    <xf numFmtId="1" fontId="2" fillId="22" borderId="12" xfId="0" applyNumberFormat="1" applyFont="1" applyFill="1" applyBorder="1" applyAlignment="1">
      <alignment/>
    </xf>
    <xf numFmtId="0" fontId="0" fillId="4" borderId="19" xfId="0" applyNumberFormat="1" applyFont="1" applyFill="1" applyBorder="1" applyAlignment="1">
      <alignment/>
    </xf>
    <xf numFmtId="0" fontId="3" fillId="22" borderId="19" xfId="0" applyNumberFormat="1" applyFont="1" applyFill="1" applyBorder="1" applyAlignment="1">
      <alignment/>
    </xf>
    <xf numFmtId="1" fontId="2" fillId="22" borderId="10" xfId="0" applyNumberFormat="1" applyFont="1" applyFill="1" applyBorder="1" applyAlignment="1">
      <alignment/>
    </xf>
    <xf numFmtId="0" fontId="3" fillId="22" borderId="10" xfId="0" applyFont="1" applyFill="1" applyBorder="1" applyAlignment="1">
      <alignment/>
    </xf>
    <xf numFmtId="2" fontId="3" fillId="22" borderId="10" xfId="0" applyNumberFormat="1" applyFont="1" applyFill="1" applyBorder="1" applyAlignment="1">
      <alignment/>
    </xf>
    <xf numFmtId="2" fontId="0" fillId="24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0" fillId="24" borderId="10" xfId="0" applyNumberFormat="1" applyFont="1" applyFill="1" applyBorder="1" applyAlignment="1">
      <alignment/>
    </xf>
    <xf numFmtId="2" fontId="3" fillId="25" borderId="18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3" fillId="4" borderId="25" xfId="0" applyFont="1" applyFill="1" applyBorder="1" applyAlignment="1">
      <alignment/>
    </xf>
    <xf numFmtId="0" fontId="23" fillId="22" borderId="12" xfId="0" applyFont="1" applyFill="1" applyBorder="1" applyAlignment="1">
      <alignment/>
    </xf>
    <xf numFmtId="1" fontId="24" fillId="22" borderId="13" xfId="0" applyNumberFormat="1" applyFont="1" applyFill="1" applyBorder="1" applyAlignment="1">
      <alignment/>
    </xf>
    <xf numFmtId="0" fontId="23" fillId="22" borderId="26" xfId="0" applyFont="1" applyFill="1" applyBorder="1" applyAlignment="1">
      <alignment/>
    </xf>
    <xf numFmtId="0" fontId="24" fillId="22" borderId="24" xfId="0" applyFont="1" applyFill="1" applyBorder="1" applyAlignment="1">
      <alignment/>
    </xf>
    <xf numFmtId="0" fontId="24" fillId="22" borderId="15" xfId="0" applyFont="1" applyFill="1" applyBorder="1" applyAlignment="1">
      <alignment/>
    </xf>
    <xf numFmtId="0" fontId="23" fillId="4" borderId="30" xfId="0" applyFont="1" applyFill="1" applyBorder="1" applyAlignment="1">
      <alignment/>
    </xf>
    <xf numFmtId="1" fontId="25" fillId="4" borderId="31" xfId="0" applyNumberFormat="1" applyFont="1" applyFill="1" applyBorder="1" applyAlignment="1">
      <alignment/>
    </xf>
    <xf numFmtId="1" fontId="25" fillId="4" borderId="32" xfId="0" applyNumberFormat="1" applyFont="1" applyFill="1" applyBorder="1" applyAlignment="1">
      <alignment/>
    </xf>
    <xf numFmtId="0" fontId="26" fillId="22" borderId="13" xfId="0" applyFont="1" applyFill="1" applyBorder="1" applyAlignment="1">
      <alignment horizontal="center" wrapText="1"/>
    </xf>
    <xf numFmtId="0" fontId="23" fillId="22" borderId="12" xfId="0" applyFont="1" applyFill="1" applyBorder="1" applyAlignment="1">
      <alignment/>
    </xf>
    <xf numFmtId="0" fontId="24" fillId="22" borderId="13" xfId="0" applyFont="1" applyFill="1" applyBorder="1" applyAlignment="1">
      <alignment/>
    </xf>
    <xf numFmtId="0" fontId="24" fillId="22" borderId="10" xfId="0" applyFont="1" applyFill="1" applyBorder="1" applyAlignment="1">
      <alignment/>
    </xf>
    <xf numFmtId="0" fontId="23" fillId="22" borderId="18" xfId="0" applyFont="1" applyFill="1" applyBorder="1" applyAlignment="1">
      <alignment/>
    </xf>
    <xf numFmtId="0" fontId="24" fillId="22" borderId="33" xfId="0" applyFont="1" applyFill="1" applyBorder="1" applyAlignment="1">
      <alignment/>
    </xf>
    <xf numFmtId="0" fontId="24" fillId="22" borderId="34" xfId="0" applyFont="1" applyFill="1" applyBorder="1" applyAlignment="1">
      <alignment/>
    </xf>
    <xf numFmtId="0" fontId="26" fillId="4" borderId="13" xfId="0" applyFont="1" applyFill="1" applyBorder="1" applyAlignment="1">
      <alignment horizontal="center" wrapText="1"/>
    </xf>
    <xf numFmtId="0" fontId="23" fillId="4" borderId="18" xfId="0" applyFont="1" applyFill="1" applyBorder="1" applyAlignment="1">
      <alignment/>
    </xf>
    <xf numFmtId="0" fontId="23" fillId="4" borderId="12" xfId="0" applyFont="1" applyFill="1" applyBorder="1" applyAlignment="1">
      <alignment/>
    </xf>
    <xf numFmtId="0" fontId="24" fillId="4" borderId="13" xfId="0" applyFont="1" applyFill="1" applyBorder="1" applyAlignment="1">
      <alignment/>
    </xf>
    <xf numFmtId="0" fontId="24" fillId="4" borderId="10" xfId="0" applyFont="1" applyFill="1" applyBorder="1" applyAlignment="1">
      <alignment/>
    </xf>
    <xf numFmtId="0" fontId="23" fillId="22" borderId="25" xfId="0" applyFont="1" applyFill="1" applyBorder="1" applyAlignment="1">
      <alignment/>
    </xf>
    <xf numFmtId="0" fontId="24" fillId="22" borderId="19" xfId="0" applyFont="1" applyFill="1" applyBorder="1" applyAlignment="1">
      <alignment/>
    </xf>
    <xf numFmtId="0" fontId="26" fillId="22" borderId="14" xfId="0" applyFont="1" applyFill="1" applyBorder="1" applyAlignment="1">
      <alignment/>
    </xf>
    <xf numFmtId="2" fontId="26" fillId="22" borderId="14" xfId="0" applyNumberFormat="1" applyFont="1" applyFill="1" applyBorder="1" applyAlignment="1">
      <alignment/>
    </xf>
    <xf numFmtId="0" fontId="24" fillId="22" borderId="14" xfId="0" applyFont="1" applyFill="1" applyBorder="1" applyAlignment="1">
      <alignment/>
    </xf>
    <xf numFmtId="0" fontId="0" fillId="4" borderId="33" xfId="0" applyFont="1" applyFill="1" applyBorder="1" applyAlignment="1">
      <alignment/>
    </xf>
    <xf numFmtId="0" fontId="0" fillId="4" borderId="34" xfId="0" applyFont="1" applyFill="1" applyBorder="1" applyAlignment="1">
      <alignment/>
    </xf>
    <xf numFmtId="0" fontId="24" fillId="4" borderId="19" xfId="0" applyFont="1" applyFill="1" applyBorder="1" applyAlignment="1">
      <alignment/>
    </xf>
    <xf numFmtId="0" fontId="24" fillId="4" borderId="14" xfId="0" applyFont="1" applyFill="1" applyBorder="1" applyAlignment="1">
      <alignment/>
    </xf>
    <xf numFmtId="0" fontId="23" fillId="22" borderId="12" xfId="0" applyFont="1" applyFill="1" applyBorder="1" applyAlignment="1">
      <alignment horizontal="center"/>
    </xf>
    <xf numFmtId="1" fontId="24" fillId="22" borderId="13" xfId="0" applyNumberFormat="1" applyFont="1" applyFill="1" applyBorder="1" applyAlignment="1">
      <alignment/>
    </xf>
    <xf numFmtId="1" fontId="24" fillId="22" borderId="10" xfId="0" applyNumberFormat="1" applyFont="1" applyFill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1" fontId="27" fillId="0" borderId="0" xfId="0" applyNumberFormat="1" applyFont="1" applyFill="1" applyBorder="1" applyAlignment="1">
      <alignment/>
    </xf>
    <xf numFmtId="0" fontId="2" fillId="4" borderId="26" xfId="0" applyFont="1" applyFill="1" applyBorder="1" applyAlignment="1">
      <alignment/>
    </xf>
    <xf numFmtId="1" fontId="3" fillId="4" borderId="24" xfId="0" applyNumberFormat="1" applyFont="1" applyFill="1" applyBorder="1" applyAlignment="1">
      <alignment/>
    </xf>
    <xf numFmtId="1" fontId="27" fillId="0" borderId="0" xfId="0" applyNumberFormat="1" applyFont="1" applyAlignment="1">
      <alignment/>
    </xf>
    <xf numFmtId="0" fontId="2" fillId="22" borderId="38" xfId="0" applyFont="1" applyFill="1" applyBorder="1" applyAlignment="1">
      <alignment/>
    </xf>
    <xf numFmtId="0" fontId="1" fillId="4" borderId="24" xfId="0" applyFont="1" applyFill="1" applyBorder="1" applyAlignment="1">
      <alignment horizontal="center" wrapText="1"/>
    </xf>
    <xf numFmtId="0" fontId="3" fillId="0" borderId="39" xfId="0" applyFont="1" applyBorder="1" applyAlignment="1">
      <alignment horizontal="center"/>
    </xf>
    <xf numFmtId="1" fontId="3" fillId="22" borderId="25" xfId="0" applyNumberFormat="1" applyFont="1" applyFill="1" applyBorder="1" applyAlignment="1">
      <alignment/>
    </xf>
    <xf numFmtId="0" fontId="3" fillId="22" borderId="21" xfId="0" applyFont="1" applyFill="1" applyBorder="1" applyAlignment="1">
      <alignment/>
    </xf>
    <xf numFmtId="1" fontId="0" fillId="22" borderId="10" xfId="0" applyNumberFormat="1" applyFont="1" applyFill="1" applyBorder="1" applyAlignment="1">
      <alignment/>
    </xf>
    <xf numFmtId="1" fontId="0" fillId="4" borderId="10" xfId="0" applyNumberFormat="1" applyFont="1" applyFill="1" applyBorder="1" applyAlignment="1">
      <alignment/>
    </xf>
    <xf numFmtId="1" fontId="0" fillId="4" borderId="10" xfId="0" applyNumberFormat="1" applyFont="1" applyFill="1" applyBorder="1" applyAlignment="1">
      <alignment horizontal="center"/>
    </xf>
    <xf numFmtId="1" fontId="26" fillId="22" borderId="10" xfId="0" applyNumberFormat="1" applyFont="1" applyFill="1" applyBorder="1" applyAlignment="1">
      <alignment/>
    </xf>
    <xf numFmtId="1" fontId="3" fillId="22" borderId="19" xfId="0" applyNumberFormat="1" applyFont="1" applyFill="1" applyBorder="1" applyAlignment="1">
      <alignment/>
    </xf>
    <xf numFmtId="1" fontId="24" fillId="4" borderId="24" xfId="0" applyNumberFormat="1" applyFont="1" applyFill="1" applyBorder="1" applyAlignment="1">
      <alignment/>
    </xf>
    <xf numFmtId="1" fontId="24" fillId="4" borderId="15" xfId="0" applyNumberFormat="1" applyFont="1" applyFill="1" applyBorder="1" applyAlignment="1">
      <alignment/>
    </xf>
    <xf numFmtId="1" fontId="3" fillId="22" borderId="40" xfId="0" applyNumberFormat="1" applyFont="1" applyFill="1" applyBorder="1" applyAlignment="1">
      <alignment/>
    </xf>
    <xf numFmtId="1" fontId="3" fillId="22" borderId="41" xfId="0" applyNumberFormat="1" applyFont="1" applyFill="1" applyBorder="1" applyAlignment="1">
      <alignment/>
    </xf>
    <xf numFmtId="0" fontId="3" fillId="22" borderId="29" xfId="0" applyFont="1" applyFill="1" applyBorder="1" applyAlignment="1">
      <alignment horizontal="center"/>
    </xf>
    <xf numFmtId="0" fontId="0" fillId="22" borderId="34" xfId="0" applyFont="1" applyFill="1" applyBorder="1" applyAlignment="1">
      <alignment/>
    </xf>
    <xf numFmtId="0" fontId="2" fillId="22" borderId="30" xfId="0" applyFont="1" applyFill="1" applyBorder="1" applyAlignment="1">
      <alignment horizontal="center"/>
    </xf>
    <xf numFmtId="0" fontId="0" fillId="22" borderId="13" xfId="0" applyFill="1" applyBorder="1" applyAlignment="1">
      <alignment wrapText="1"/>
    </xf>
    <xf numFmtId="1" fontId="0" fillId="4" borderId="24" xfId="0" applyNumberFormat="1" applyFont="1" applyFill="1" applyBorder="1" applyAlignment="1">
      <alignment/>
    </xf>
    <xf numFmtId="0" fontId="1" fillId="4" borderId="21" xfId="0" applyFont="1" applyFill="1" applyBorder="1" applyAlignment="1">
      <alignment horizontal="center" wrapText="1"/>
    </xf>
    <xf numFmtId="0" fontId="23" fillId="4" borderId="42" xfId="0" applyFont="1" applyFill="1" applyBorder="1" applyAlignment="1">
      <alignment/>
    </xf>
    <xf numFmtId="1" fontId="24" fillId="4" borderId="21" xfId="0" applyNumberFormat="1" applyFont="1" applyFill="1" applyBorder="1" applyAlignment="1">
      <alignment/>
    </xf>
    <xf numFmtId="1" fontId="24" fillId="4" borderId="20" xfId="0" applyNumberFormat="1" applyFont="1" applyFill="1" applyBorder="1" applyAlignment="1">
      <alignment/>
    </xf>
    <xf numFmtId="0" fontId="2" fillId="4" borderId="30" xfId="0" applyFont="1" applyFill="1" applyBorder="1" applyAlignment="1">
      <alignment horizontal="center"/>
    </xf>
    <xf numFmtId="1" fontId="0" fillId="4" borderId="31" xfId="0" applyNumberFormat="1" applyFill="1" applyBorder="1" applyAlignment="1">
      <alignment/>
    </xf>
    <xf numFmtId="1" fontId="0" fillId="4" borderId="32" xfId="0" applyNumberFormat="1" applyFill="1" applyBorder="1" applyAlignment="1">
      <alignment/>
    </xf>
    <xf numFmtId="0" fontId="1" fillId="4" borderId="40" xfId="0" applyFont="1" applyFill="1" applyBorder="1" applyAlignment="1">
      <alignment horizontal="center" wrapText="1"/>
    </xf>
    <xf numFmtId="0" fontId="1" fillId="4" borderId="43" xfId="0" applyFont="1" applyFill="1" applyBorder="1" applyAlignment="1">
      <alignment horizontal="center" wrapText="1"/>
    </xf>
    <xf numFmtId="0" fontId="1" fillId="4" borderId="41" xfId="0" applyFont="1" applyFill="1" applyBorder="1" applyAlignment="1">
      <alignment horizontal="center" wrapText="1"/>
    </xf>
    <xf numFmtId="0" fontId="23" fillId="4" borderId="23" xfId="0" applyFont="1" applyFill="1" applyBorder="1" applyAlignment="1">
      <alignment/>
    </xf>
    <xf numFmtId="0" fontId="23" fillId="4" borderId="29" xfId="0" applyFont="1" applyFill="1" applyBorder="1" applyAlignment="1">
      <alignment/>
    </xf>
    <xf numFmtId="1" fontId="0" fillId="4" borderId="33" xfId="0" applyNumberFormat="1" applyFont="1" applyFill="1" applyBorder="1" applyAlignment="1">
      <alignment/>
    </xf>
    <xf numFmtId="1" fontId="0" fillId="4" borderId="44" xfId="0" applyNumberFormat="1" applyFont="1" applyFill="1" applyBorder="1" applyAlignment="1">
      <alignment/>
    </xf>
    <xf numFmtId="0" fontId="1" fillId="22" borderId="13" xfId="0" applyFont="1" applyFill="1" applyBorder="1" applyAlignment="1">
      <alignment wrapText="1"/>
    </xf>
    <xf numFmtId="0" fontId="2" fillId="4" borderId="38" xfId="0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0" fontId="3" fillId="4" borderId="45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3" fillId="22" borderId="12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181" fontId="24" fillId="22" borderId="24" xfId="0" applyNumberFormat="1" applyFont="1" applyFill="1" applyBorder="1" applyAlignment="1">
      <alignment/>
    </xf>
    <xf numFmtId="181" fontId="24" fillId="22" borderId="15" xfId="0" applyNumberFormat="1" applyFont="1" applyFill="1" applyBorder="1" applyAlignment="1">
      <alignment/>
    </xf>
    <xf numFmtId="1" fontId="5" fillId="4" borderId="13" xfId="0" applyNumberFormat="1" applyFont="1" applyFill="1" applyBorder="1" applyAlignment="1">
      <alignment/>
    </xf>
    <xf numFmtId="1" fontId="5" fillId="22" borderId="46" xfId="0" applyNumberFormat="1" applyFont="1" applyFill="1" applyBorder="1" applyAlignment="1">
      <alignment/>
    </xf>
    <xf numFmtId="1" fontId="1" fillId="22" borderId="13" xfId="0" applyNumberFormat="1" applyFont="1" applyFill="1" applyBorder="1" applyAlignment="1">
      <alignment/>
    </xf>
    <xf numFmtId="1" fontId="2" fillId="22" borderId="13" xfId="0" applyNumberFormat="1" applyFont="1" applyFill="1" applyBorder="1" applyAlignment="1">
      <alignment/>
    </xf>
    <xf numFmtId="2" fontId="3" fillId="4" borderId="10" xfId="0" applyNumberFormat="1" applyFont="1" applyFill="1" applyBorder="1" applyAlignment="1">
      <alignment/>
    </xf>
    <xf numFmtId="1" fontId="3" fillId="4" borderId="29" xfId="0" applyNumberFormat="1" applyFont="1" applyFill="1" applyBorder="1" applyAlignment="1">
      <alignment/>
    </xf>
    <xf numFmtId="1" fontId="3" fillId="4" borderId="32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1" fillId="22" borderId="11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0" fontId="2" fillId="22" borderId="11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1" fontId="3" fillId="22" borderId="13" xfId="0" applyNumberFormat="1" applyFont="1" applyFill="1" applyBorder="1" applyAlignment="1">
      <alignment/>
    </xf>
    <xf numFmtId="1" fontId="0" fillId="22" borderId="13" xfId="0" applyNumberFormat="1" applyFont="1" applyFill="1" applyBorder="1" applyAlignment="1">
      <alignment/>
    </xf>
    <xf numFmtId="0" fontId="0" fillId="4" borderId="13" xfId="0" applyNumberFormat="1" applyFill="1" applyBorder="1" applyAlignment="1">
      <alignment/>
    </xf>
    <xf numFmtId="1" fontId="26" fillId="22" borderId="13" xfId="0" applyNumberFormat="1" applyFont="1" applyFill="1" applyBorder="1" applyAlignment="1">
      <alignment/>
    </xf>
    <xf numFmtId="0" fontId="0" fillId="4" borderId="13" xfId="0" applyFill="1" applyBorder="1" applyAlignment="1">
      <alignment/>
    </xf>
    <xf numFmtId="2" fontId="3" fillId="4" borderId="13" xfId="0" applyNumberFormat="1" applyFont="1" applyFill="1" applyBorder="1" applyAlignment="1">
      <alignment/>
    </xf>
    <xf numFmtId="0" fontId="2" fillId="4" borderId="13" xfId="0" applyFont="1" applyFill="1" applyBorder="1" applyAlignment="1">
      <alignment/>
    </xf>
    <xf numFmtId="1" fontId="3" fillId="4" borderId="13" xfId="0" applyNumberFormat="1" applyFont="1" applyFill="1" applyBorder="1" applyAlignment="1">
      <alignment horizontal="center"/>
    </xf>
    <xf numFmtId="1" fontId="0" fillId="4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22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16" fontId="2" fillId="4" borderId="12" xfId="0" applyNumberFormat="1" applyFont="1" applyFill="1" applyBorder="1" applyAlignment="1">
      <alignment horizontal="center"/>
    </xf>
    <xf numFmtId="16" fontId="2" fillId="22" borderId="12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7" xfId="0" applyBorder="1" applyAlignment="1">
      <alignment/>
    </xf>
    <xf numFmtId="2" fontId="0" fillId="0" borderId="47" xfId="0" applyNumberFormat="1" applyBorder="1" applyAlignment="1">
      <alignment/>
    </xf>
    <xf numFmtId="1" fontId="0" fillId="22" borderId="47" xfId="0" applyNumberFormat="1" applyFill="1" applyBorder="1" applyAlignment="1">
      <alignment/>
    </xf>
    <xf numFmtId="1" fontId="3" fillId="22" borderId="47" xfId="0" applyNumberFormat="1" applyFont="1" applyFill="1" applyBorder="1" applyAlignment="1">
      <alignment/>
    </xf>
    <xf numFmtId="1" fontId="0" fillId="22" borderId="11" xfId="0" applyNumberFormat="1" applyFont="1" applyFill="1" applyBorder="1" applyAlignment="1">
      <alignment/>
    </xf>
    <xf numFmtId="1" fontId="0" fillId="22" borderId="47" xfId="0" applyNumberFormat="1" applyFont="1" applyFill="1" applyBorder="1" applyAlignment="1">
      <alignment/>
    </xf>
    <xf numFmtId="1" fontId="0" fillId="4" borderId="47" xfId="0" applyNumberFormat="1" applyFill="1" applyBorder="1" applyAlignment="1">
      <alignment/>
    </xf>
    <xf numFmtId="0" fontId="0" fillId="4" borderId="47" xfId="0" applyNumberFormat="1" applyFill="1" applyBorder="1" applyAlignment="1">
      <alignment/>
    </xf>
    <xf numFmtId="1" fontId="3" fillId="4" borderId="47" xfId="0" applyNumberFormat="1" applyFont="1" applyFill="1" applyBorder="1" applyAlignment="1">
      <alignment/>
    </xf>
    <xf numFmtId="1" fontId="0" fillId="4" borderId="47" xfId="0" applyNumberFormat="1" applyFont="1" applyFill="1" applyBorder="1" applyAlignment="1">
      <alignment/>
    </xf>
    <xf numFmtId="1" fontId="26" fillId="22" borderId="47" xfId="0" applyNumberFormat="1" applyFont="1" applyFill="1" applyBorder="1" applyAlignment="1">
      <alignment/>
    </xf>
    <xf numFmtId="1" fontId="1" fillId="22" borderId="47" xfId="0" applyNumberFormat="1" applyFont="1" applyFill="1" applyBorder="1" applyAlignment="1">
      <alignment/>
    </xf>
    <xf numFmtId="1" fontId="2" fillId="22" borderId="47" xfId="0" applyNumberFormat="1" applyFont="1" applyFill="1" applyBorder="1" applyAlignment="1">
      <alignment/>
    </xf>
    <xf numFmtId="0" fontId="0" fillId="4" borderId="47" xfId="0" applyFill="1" applyBorder="1" applyAlignment="1">
      <alignment/>
    </xf>
    <xf numFmtId="2" fontId="3" fillId="4" borderId="47" xfId="0" applyNumberFormat="1" applyFont="1" applyFill="1" applyBorder="1" applyAlignment="1">
      <alignment/>
    </xf>
    <xf numFmtId="0" fontId="1" fillId="4" borderId="47" xfId="0" applyFont="1" applyFill="1" applyBorder="1" applyAlignment="1">
      <alignment/>
    </xf>
    <xf numFmtId="0" fontId="2" fillId="4" borderId="47" xfId="0" applyFont="1" applyFill="1" applyBorder="1" applyAlignment="1">
      <alignment/>
    </xf>
    <xf numFmtId="0" fontId="3" fillId="4" borderId="47" xfId="0" applyFont="1" applyFill="1" applyBorder="1" applyAlignment="1">
      <alignment/>
    </xf>
    <xf numFmtId="0" fontId="0" fillId="22" borderId="47" xfId="0" applyFill="1" applyBorder="1" applyAlignment="1">
      <alignment/>
    </xf>
    <xf numFmtId="0" fontId="3" fillId="22" borderId="47" xfId="0" applyFont="1" applyFill="1" applyBorder="1" applyAlignment="1">
      <alignment/>
    </xf>
    <xf numFmtId="0" fontId="3" fillId="22" borderId="47" xfId="0" applyFont="1" applyFill="1" applyBorder="1" applyAlignment="1">
      <alignment horizontal="center"/>
    </xf>
    <xf numFmtId="2" fontId="0" fillId="22" borderId="47" xfId="0" applyNumberFormat="1" applyFill="1" applyBorder="1" applyAlignment="1">
      <alignment/>
    </xf>
    <xf numFmtId="2" fontId="3" fillId="22" borderId="47" xfId="0" applyNumberFormat="1" applyFont="1" applyFill="1" applyBorder="1" applyAlignment="1">
      <alignment/>
    </xf>
    <xf numFmtId="2" fontId="0" fillId="4" borderId="47" xfId="0" applyNumberFormat="1" applyFill="1" applyBorder="1" applyAlignment="1">
      <alignment/>
    </xf>
    <xf numFmtId="1" fontId="3" fillId="4" borderId="47" xfId="0" applyNumberFormat="1" applyFont="1" applyFill="1" applyBorder="1" applyAlignment="1">
      <alignment horizontal="center"/>
    </xf>
    <xf numFmtId="1" fontId="0" fillId="4" borderId="47" xfId="0" applyNumberFormat="1" applyFont="1" applyFill="1" applyBorder="1" applyAlignment="1">
      <alignment horizontal="center"/>
    </xf>
    <xf numFmtId="1" fontId="3" fillId="0" borderId="47" xfId="0" applyNumberFormat="1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1" fontId="3" fillId="22" borderId="13" xfId="0" applyNumberFormat="1" applyFont="1" applyFill="1" applyBorder="1" applyAlignment="1">
      <alignment horizontal="center"/>
    </xf>
    <xf numFmtId="1" fontId="5" fillId="22" borderId="13" xfId="0" applyNumberFormat="1" applyFont="1" applyFill="1" applyBorder="1" applyAlignment="1">
      <alignment horizontal="center"/>
    </xf>
    <xf numFmtId="1" fontId="5" fillId="4" borderId="13" xfId="0" applyNumberFormat="1" applyFont="1" applyFill="1" applyBorder="1" applyAlignment="1">
      <alignment horizontal="center"/>
    </xf>
    <xf numFmtId="1" fontId="2" fillId="22" borderId="13" xfId="0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2" fontId="3" fillId="22" borderId="13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1" fontId="0" fillId="22" borderId="12" xfId="0" applyNumberFormat="1" applyFill="1" applyBorder="1" applyAlignment="1">
      <alignment/>
    </xf>
    <xf numFmtId="1" fontId="0" fillId="22" borderId="12" xfId="0" applyNumberFormat="1" applyFont="1" applyFill="1" applyBorder="1" applyAlignment="1">
      <alignment/>
    </xf>
    <xf numFmtId="1" fontId="0" fillId="4" borderId="12" xfId="0" applyNumberFormat="1" applyFill="1" applyBorder="1" applyAlignment="1">
      <alignment/>
    </xf>
    <xf numFmtId="0" fontId="0" fillId="4" borderId="12" xfId="0" applyNumberFormat="1" applyFill="1" applyBorder="1" applyAlignment="1">
      <alignment/>
    </xf>
    <xf numFmtId="1" fontId="3" fillId="4" borderId="12" xfId="0" applyNumberFormat="1" applyFont="1" applyFill="1" applyBorder="1" applyAlignment="1">
      <alignment/>
    </xf>
    <xf numFmtId="1" fontId="0" fillId="4" borderId="12" xfId="0" applyNumberFormat="1" applyFont="1" applyFill="1" applyBorder="1" applyAlignment="1">
      <alignment/>
    </xf>
    <xf numFmtId="1" fontId="26" fillId="22" borderId="12" xfId="0" applyNumberFormat="1" applyFont="1" applyFill="1" applyBorder="1" applyAlignment="1">
      <alignment/>
    </xf>
    <xf numFmtId="1" fontId="1" fillId="22" borderId="12" xfId="0" applyNumberFormat="1" applyFont="1" applyFill="1" applyBorder="1" applyAlignment="1">
      <alignment/>
    </xf>
    <xf numFmtId="0" fontId="0" fillId="4" borderId="12" xfId="0" applyFill="1" applyBorder="1" applyAlignment="1">
      <alignment/>
    </xf>
    <xf numFmtId="2" fontId="3" fillId="4" borderId="12" xfId="0" applyNumberFormat="1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3" fillId="4" borderId="12" xfId="0" applyFont="1" applyFill="1" applyBorder="1" applyAlignment="1">
      <alignment/>
    </xf>
    <xf numFmtId="0" fontId="0" fillId="22" borderId="12" xfId="0" applyFill="1" applyBorder="1" applyAlignment="1">
      <alignment/>
    </xf>
    <xf numFmtId="2" fontId="0" fillId="22" borderId="12" xfId="0" applyNumberFormat="1" applyFill="1" applyBorder="1" applyAlignment="1">
      <alignment/>
    </xf>
    <xf numFmtId="2" fontId="0" fillId="4" borderId="12" xfId="0" applyNumberFormat="1" applyFill="1" applyBorder="1" applyAlignment="1">
      <alignment/>
    </xf>
    <xf numFmtId="1" fontId="3" fillId="4" borderId="12" xfId="0" applyNumberFormat="1" applyFont="1" applyFill="1" applyBorder="1" applyAlignment="1">
      <alignment horizontal="center"/>
    </xf>
    <xf numFmtId="1" fontId="0" fillId="4" borderId="12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/>
    </xf>
    <xf numFmtId="0" fontId="0" fillId="0" borderId="30" xfId="0" applyBorder="1" applyAlignment="1">
      <alignment/>
    </xf>
    <xf numFmtId="181" fontId="0" fillId="22" borderId="13" xfId="0" applyNumberFormat="1" applyFill="1" applyBorder="1" applyAlignment="1">
      <alignment/>
    </xf>
    <xf numFmtId="181" fontId="0" fillId="22" borderId="10" xfId="0" applyNumberFormat="1" applyFill="1" applyBorder="1" applyAlignment="1">
      <alignment/>
    </xf>
    <xf numFmtId="181" fontId="0" fillId="22" borderId="47" xfId="0" applyNumberFormat="1" applyFill="1" applyBorder="1" applyAlignment="1">
      <alignment/>
    </xf>
    <xf numFmtId="181" fontId="0" fillId="22" borderId="12" xfId="0" applyNumberFormat="1" applyFill="1" applyBorder="1" applyAlignment="1">
      <alignment/>
    </xf>
    <xf numFmtId="0" fontId="1" fillId="4" borderId="13" xfId="0" applyFont="1" applyFill="1" applyBorder="1" applyAlignment="1">
      <alignment wrapText="1"/>
    </xf>
    <xf numFmtId="0" fontId="5" fillId="4" borderId="13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0" fontId="5" fillId="4" borderId="13" xfId="0" applyFont="1" applyFill="1" applyBorder="1" applyAlignment="1">
      <alignment/>
    </xf>
    <xf numFmtId="1" fontId="3" fillId="22" borderId="10" xfId="0" applyNumberFormat="1" applyFont="1" applyFill="1" applyBorder="1" applyAlignment="1">
      <alignment/>
    </xf>
    <xf numFmtId="1" fontId="3" fillId="22" borderId="14" xfId="0" applyNumberFormat="1" applyFont="1" applyFill="1" applyBorder="1" applyAlignment="1">
      <alignment/>
    </xf>
    <xf numFmtId="1" fontId="3" fillId="4" borderId="42" xfId="0" applyNumberFormat="1" applyFont="1" applyFill="1" applyBorder="1" applyAlignment="1">
      <alignment/>
    </xf>
    <xf numFmtId="1" fontId="3" fillId="4" borderId="23" xfId="0" applyNumberFormat="1" applyFont="1" applyFill="1" applyBorder="1" applyAlignment="1">
      <alignment/>
    </xf>
    <xf numFmtId="1" fontId="3" fillId="4" borderId="25" xfId="0" applyNumberFormat="1" applyFont="1" applyFill="1" applyBorder="1" applyAlignment="1">
      <alignment/>
    </xf>
    <xf numFmtId="1" fontId="3" fillId="22" borderId="26" xfId="0" applyNumberFormat="1" applyFont="1" applyFill="1" applyBorder="1" applyAlignment="1">
      <alignment/>
    </xf>
    <xf numFmtId="0" fontId="3" fillId="22" borderId="18" xfId="0" applyFont="1" applyFill="1" applyBorder="1" applyAlignment="1">
      <alignment/>
    </xf>
    <xf numFmtId="1" fontId="3" fillId="4" borderId="26" xfId="0" applyNumberFormat="1" applyFont="1" applyFill="1" applyBorder="1" applyAlignment="1">
      <alignment/>
    </xf>
    <xf numFmtId="0" fontId="1" fillId="22" borderId="48" xfId="0" applyFont="1" applyFill="1" applyBorder="1" applyAlignment="1">
      <alignment horizontal="center" wrapText="1"/>
    </xf>
    <xf numFmtId="0" fontId="1" fillId="22" borderId="49" xfId="0" applyFont="1" applyFill="1" applyBorder="1" applyAlignment="1">
      <alignment horizontal="center" wrapText="1"/>
    </xf>
    <xf numFmtId="0" fontId="1" fillId="22" borderId="37" xfId="0" applyFont="1" applyFill="1" applyBorder="1" applyAlignment="1">
      <alignment horizontal="center" wrapText="1"/>
    </xf>
    <xf numFmtId="0" fontId="1" fillId="22" borderId="50" xfId="0" applyFont="1" applyFill="1" applyBorder="1" applyAlignment="1">
      <alignment horizontal="center" wrapText="1"/>
    </xf>
    <xf numFmtId="1" fontId="3" fillId="22" borderId="16" xfId="0" applyNumberFormat="1" applyFont="1" applyFill="1" applyBorder="1" applyAlignment="1">
      <alignment/>
    </xf>
    <xf numFmtId="0" fontId="2" fillId="22" borderId="29" xfId="0" applyFont="1" applyFill="1" applyBorder="1" applyAlignment="1">
      <alignment/>
    </xf>
    <xf numFmtId="0" fontId="2" fillId="22" borderId="23" xfId="0" applyFont="1" applyFill="1" applyBorder="1" applyAlignment="1">
      <alignment/>
    </xf>
    <xf numFmtId="0" fontId="2" fillId="22" borderId="30" xfId="0" applyFont="1" applyFill="1" applyBorder="1" applyAlignment="1">
      <alignment/>
    </xf>
    <xf numFmtId="0" fontId="2" fillId="22" borderId="51" xfId="0" applyFont="1" applyFill="1" applyBorder="1" applyAlignment="1">
      <alignment/>
    </xf>
    <xf numFmtId="1" fontId="0" fillId="22" borderId="33" xfId="0" applyNumberFormat="1" applyFont="1" applyFill="1" applyBorder="1" applyAlignment="1">
      <alignment/>
    </xf>
    <xf numFmtId="1" fontId="5" fillId="4" borderId="32" xfId="0" applyNumberFormat="1" applyFont="1" applyFill="1" applyBorder="1" applyAlignment="1">
      <alignment/>
    </xf>
    <xf numFmtId="1" fontId="5" fillId="22" borderId="52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" fontId="5" fillId="4" borderId="18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/>
    </xf>
    <xf numFmtId="0" fontId="28" fillId="22" borderId="10" xfId="0" applyFont="1" applyFill="1" applyBorder="1" applyAlignment="1">
      <alignment/>
    </xf>
    <xf numFmtId="0" fontId="5" fillId="4" borderId="19" xfId="0" applyFont="1" applyFill="1" applyBorder="1" applyAlignment="1">
      <alignment/>
    </xf>
    <xf numFmtId="2" fontId="5" fillId="22" borderId="24" xfId="0" applyNumberFormat="1" applyFont="1" applyFill="1" applyBorder="1" applyAlignment="1">
      <alignment/>
    </xf>
    <xf numFmtId="0" fontId="5" fillId="22" borderId="10" xfId="0" applyFont="1" applyFill="1" applyBorder="1" applyAlignment="1">
      <alignment/>
    </xf>
    <xf numFmtId="1" fontId="5" fillId="22" borderId="53" xfId="0" applyNumberFormat="1" applyFont="1" applyFill="1" applyBorder="1" applyAlignment="1">
      <alignment/>
    </xf>
    <xf numFmtId="1" fontId="5" fillId="4" borderId="29" xfId="0" applyNumberFormat="1" applyFont="1" applyFill="1" applyBorder="1" applyAlignment="1">
      <alignment horizontal="center"/>
    </xf>
    <xf numFmtId="0" fontId="5" fillId="4" borderId="15" xfId="0" applyFont="1" applyFill="1" applyBorder="1" applyAlignment="1">
      <alignment/>
    </xf>
    <xf numFmtId="1" fontId="5" fillId="22" borderId="19" xfId="0" applyNumberFormat="1" applyFont="1" applyFill="1" applyBorder="1" applyAlignment="1">
      <alignment/>
    </xf>
    <xf numFmtId="1" fontId="5" fillId="4" borderId="19" xfId="0" applyNumberFormat="1" applyFont="1" applyFill="1" applyBorder="1" applyAlignment="1">
      <alignment horizontal="center"/>
    </xf>
    <xf numFmtId="2" fontId="5" fillId="22" borderId="13" xfId="0" applyNumberFormat="1" applyFont="1" applyFill="1" applyBorder="1" applyAlignment="1">
      <alignment/>
    </xf>
    <xf numFmtId="0" fontId="0" fillId="0" borderId="14" xfId="0" applyBorder="1" applyAlignment="1">
      <alignment wrapText="1"/>
    </xf>
    <xf numFmtId="2" fontId="5" fillId="24" borderId="10" xfId="0" applyNumberFormat="1" applyFont="1" applyFill="1" applyBorder="1" applyAlignment="1">
      <alignment/>
    </xf>
    <xf numFmtId="0" fontId="0" fillId="24" borderId="10" xfId="0" applyFill="1" applyBorder="1" applyAlignment="1">
      <alignment/>
    </xf>
    <xf numFmtId="0" fontId="5" fillId="24" borderId="10" xfId="0" applyFont="1" applyFill="1" applyBorder="1" applyAlignment="1">
      <alignment/>
    </xf>
    <xf numFmtId="0" fontId="3" fillId="24" borderId="10" xfId="0" applyFont="1" applyFill="1" applyBorder="1" applyAlignment="1">
      <alignment wrapText="1"/>
    </xf>
    <xf numFmtId="1" fontId="0" fillId="24" borderId="10" xfId="0" applyNumberForma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3" fillId="0" borderId="54" xfId="0" applyFont="1" applyBorder="1" applyAlignment="1">
      <alignment horizontal="center" wrapText="1"/>
    </xf>
    <xf numFmtId="0" fontId="3" fillId="0" borderId="54" xfId="0" applyFont="1" applyBorder="1" applyAlignment="1">
      <alignment wrapText="1"/>
    </xf>
    <xf numFmtId="2" fontId="0" fillId="0" borderId="55" xfId="0" applyNumberFormat="1" applyBorder="1" applyAlignment="1">
      <alignment/>
    </xf>
    <xf numFmtId="2" fontId="0" fillId="4" borderId="34" xfId="0" applyNumberFormat="1" applyFill="1" applyBorder="1" applyAlignment="1">
      <alignment/>
    </xf>
    <xf numFmtId="2" fontId="3" fillId="4" borderId="18" xfId="0" applyNumberFormat="1" applyFont="1" applyFill="1" applyBorder="1" applyAlignment="1">
      <alignment/>
    </xf>
    <xf numFmtId="0" fontId="3" fillId="4" borderId="33" xfId="0" applyFont="1" applyFill="1" applyBorder="1" applyAlignment="1">
      <alignment/>
    </xf>
    <xf numFmtId="2" fontId="0" fillId="4" borderId="55" xfId="0" applyNumberFormat="1" applyFill="1" applyBorder="1" applyAlignment="1">
      <alignment/>
    </xf>
    <xf numFmtId="0" fontId="3" fillId="4" borderId="21" xfId="0" applyFont="1" applyFill="1" applyBorder="1" applyAlignment="1">
      <alignment horizontal="center"/>
    </xf>
    <xf numFmtId="2" fontId="0" fillId="4" borderId="20" xfId="0" applyNumberFormat="1" applyFill="1" applyBorder="1" applyAlignment="1">
      <alignment/>
    </xf>
    <xf numFmtId="2" fontId="0" fillId="4" borderId="34" xfId="0" applyNumberFormat="1" applyFill="1" applyBorder="1" applyAlignment="1">
      <alignment horizontal="center"/>
    </xf>
    <xf numFmtId="2" fontId="0" fillId="4" borderId="22" xfId="0" applyNumberFormat="1" applyFill="1" applyBorder="1" applyAlignment="1">
      <alignment/>
    </xf>
    <xf numFmtId="2" fontId="3" fillId="4" borderId="23" xfId="0" applyNumberFormat="1" applyFont="1" applyFill="1" applyBorder="1" applyAlignment="1">
      <alignment/>
    </xf>
    <xf numFmtId="0" fontId="0" fillId="0" borderId="0" xfId="0" applyAlignment="1">
      <alignment horizontal="right"/>
    </xf>
    <xf numFmtId="2" fontId="5" fillId="4" borderId="18" xfId="0" applyNumberFormat="1" applyFont="1" applyFill="1" applyBorder="1" applyAlignment="1">
      <alignment/>
    </xf>
    <xf numFmtId="1" fontId="1" fillId="4" borderId="56" xfId="0" applyNumberFormat="1" applyFont="1" applyFill="1" applyBorder="1" applyAlignment="1">
      <alignment horizontal="center"/>
    </xf>
    <xf numFmtId="1" fontId="1" fillId="4" borderId="4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20" xfId="0" applyNumberFormat="1" applyFont="1" applyFill="1" applyBorder="1" applyAlignment="1">
      <alignment/>
    </xf>
    <xf numFmtId="0" fontId="3" fillId="0" borderId="57" xfId="0" applyFont="1" applyBorder="1" applyAlignment="1">
      <alignment horizontal="center" wrapText="1"/>
    </xf>
    <xf numFmtId="0" fontId="3" fillId="0" borderId="58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59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4" borderId="27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1" fillId="4" borderId="60" xfId="0" applyFont="1" applyFill="1" applyBorder="1" applyAlignment="1">
      <alignment horizontal="center" wrapText="1"/>
    </xf>
    <xf numFmtId="0" fontId="1" fillId="4" borderId="61" xfId="0" applyFont="1" applyFill="1" applyBorder="1" applyAlignment="1">
      <alignment horizontal="center" wrapText="1"/>
    </xf>
    <xf numFmtId="0" fontId="3" fillId="0" borderId="35" xfId="0" applyFont="1" applyBorder="1" applyAlignment="1">
      <alignment/>
    </xf>
    <xf numFmtId="0" fontId="3" fillId="0" borderId="27" xfId="0" applyFont="1" applyBorder="1" applyAlignment="1">
      <alignment/>
    </xf>
    <xf numFmtId="0" fontId="2" fillId="22" borderId="62" xfId="0" applyFont="1" applyFill="1" applyBorder="1" applyAlignment="1">
      <alignment horizontal="center" wrapText="1"/>
    </xf>
    <xf numFmtId="0" fontId="2" fillId="22" borderId="39" xfId="0" applyFont="1" applyFill="1" applyBorder="1" applyAlignment="1">
      <alignment horizontal="center" wrapText="1"/>
    </xf>
    <xf numFmtId="0" fontId="2" fillId="22" borderId="45" xfId="0" applyFont="1" applyFill="1" applyBorder="1" applyAlignment="1">
      <alignment horizontal="center" wrapText="1"/>
    </xf>
    <xf numFmtId="1" fontId="1" fillId="4" borderId="57" xfId="0" applyNumberFormat="1" applyFont="1" applyFill="1" applyBorder="1" applyAlignment="1">
      <alignment horizontal="center"/>
    </xf>
    <xf numFmtId="1" fontId="1" fillId="4" borderId="41" xfId="0" applyNumberFormat="1" applyFont="1" applyFill="1" applyBorder="1" applyAlignment="1">
      <alignment horizontal="center"/>
    </xf>
    <xf numFmtId="1" fontId="1" fillId="4" borderId="34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wrapText="1"/>
    </xf>
    <xf numFmtId="0" fontId="2" fillId="22" borderId="13" xfId="0" applyFont="1" applyFill="1" applyBorder="1" applyAlignment="1">
      <alignment horizontal="center" wrapText="1"/>
    </xf>
    <xf numFmtId="2" fontId="1" fillId="22" borderId="24" xfId="0" applyNumberFormat="1" applyFont="1" applyFill="1" applyBorder="1" applyAlignment="1">
      <alignment/>
    </xf>
    <xf numFmtId="2" fontId="29" fillId="22" borderId="24" xfId="0" applyNumberFormat="1" applyFont="1" applyFill="1" applyBorder="1" applyAlignment="1">
      <alignment/>
    </xf>
    <xf numFmtId="0" fontId="1" fillId="4" borderId="24" xfId="0" applyFont="1" applyFill="1" applyBorder="1" applyAlignment="1">
      <alignment/>
    </xf>
    <xf numFmtId="0" fontId="3" fillId="22" borderId="13" xfId="0" applyFont="1" applyFill="1" applyBorder="1" applyAlignment="1">
      <alignment horizontal="center" wrapText="1"/>
    </xf>
    <xf numFmtId="1" fontId="1" fillId="22" borderId="19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I31"/>
  <sheetViews>
    <sheetView workbookViewId="0" topLeftCell="A1">
      <selection activeCell="C29" sqref="C29"/>
    </sheetView>
  </sheetViews>
  <sheetFormatPr defaultColWidth="9.00390625" defaultRowHeight="12.75"/>
  <cols>
    <col min="1" max="1" width="20.00390625" style="0" customWidth="1"/>
    <col min="2" max="2" width="6.125" style="0" customWidth="1"/>
    <col min="3" max="3" width="10.875" style="0" customWidth="1"/>
    <col min="4" max="4" width="11.125" style="0" customWidth="1"/>
    <col min="5" max="5" width="10.75390625" style="0" customWidth="1"/>
    <col min="6" max="8" width="11.125" style="0" customWidth="1"/>
    <col min="9" max="9" width="11.00390625" style="0" customWidth="1"/>
    <col min="10" max="10" width="14.00390625" style="0" customWidth="1"/>
    <col min="11" max="12" width="10.00390625" style="0" customWidth="1"/>
    <col min="13" max="13" width="11.25390625" style="0" customWidth="1"/>
    <col min="14" max="14" width="13.375" style="0" customWidth="1"/>
    <col min="15" max="16" width="11.25390625" style="0" customWidth="1"/>
    <col min="17" max="17" width="11.375" style="0" customWidth="1"/>
    <col min="18" max="18" width="11.25390625" style="0" customWidth="1"/>
  </cols>
  <sheetData>
    <row r="3" ht="13.5" thickBot="1">
      <c r="A3" t="s">
        <v>24</v>
      </c>
    </row>
    <row r="4" spans="1:35" ht="50.25" customHeight="1">
      <c r="A4" s="4" t="s">
        <v>21</v>
      </c>
      <c r="B4" s="38"/>
      <c r="C4" s="434" t="s">
        <v>199</v>
      </c>
      <c r="D4" s="435"/>
      <c r="E4" s="434" t="s">
        <v>196</v>
      </c>
      <c r="F4" s="435"/>
      <c r="G4" s="434" t="s">
        <v>198</v>
      </c>
      <c r="H4" s="435"/>
      <c r="I4" s="434" t="s">
        <v>200</v>
      </c>
      <c r="J4" s="435"/>
      <c r="K4" s="434" t="s">
        <v>201</v>
      </c>
      <c r="L4" s="435"/>
      <c r="M4" s="434" t="s">
        <v>204</v>
      </c>
      <c r="N4" s="435"/>
      <c r="O4" s="434" t="s">
        <v>205</v>
      </c>
      <c r="P4" s="435"/>
      <c r="Q4" s="415" t="s">
        <v>25</v>
      </c>
      <c r="R4" s="416" t="s">
        <v>26</v>
      </c>
      <c r="S4" s="5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</row>
    <row r="5" spans="1:35" ht="12.75">
      <c r="A5" s="36"/>
      <c r="B5" s="54" t="s">
        <v>7</v>
      </c>
      <c r="C5" s="420" t="s">
        <v>190</v>
      </c>
      <c r="D5" s="50" t="s">
        <v>192</v>
      </c>
      <c r="E5" s="420" t="s">
        <v>190</v>
      </c>
      <c r="F5" s="50" t="s">
        <v>197</v>
      </c>
      <c r="G5" s="420" t="s">
        <v>190</v>
      </c>
      <c r="H5" s="50" t="s">
        <v>197</v>
      </c>
      <c r="I5" s="422" t="s">
        <v>202</v>
      </c>
      <c r="J5" s="56" t="s">
        <v>203</v>
      </c>
      <c r="K5" s="422" t="s">
        <v>202</v>
      </c>
      <c r="L5" s="56" t="s">
        <v>203</v>
      </c>
      <c r="M5" s="422" t="s">
        <v>202</v>
      </c>
      <c r="N5" s="56" t="s">
        <v>203</v>
      </c>
      <c r="O5" s="422" t="s">
        <v>202</v>
      </c>
      <c r="P5" s="56" t="s">
        <v>203</v>
      </c>
      <c r="Q5" s="60"/>
      <c r="R5" s="61"/>
      <c r="S5" s="41"/>
      <c r="T5" s="42"/>
      <c r="U5" s="13"/>
      <c r="V5" s="13"/>
      <c r="W5" s="13"/>
      <c r="X5" s="13"/>
      <c r="Y5" s="13"/>
      <c r="Z5" s="15"/>
      <c r="AA5" s="13"/>
      <c r="AB5" s="13"/>
      <c r="AC5" s="13"/>
      <c r="AD5" s="13"/>
      <c r="AE5" s="13"/>
      <c r="AF5" s="13"/>
      <c r="AG5" s="15"/>
      <c r="AH5" s="13"/>
      <c r="AI5" s="13"/>
    </row>
    <row r="6" spans="1:35" ht="12.75">
      <c r="A6" s="4" t="s">
        <v>53</v>
      </c>
      <c r="B6" s="38"/>
      <c r="C6" s="418">
        <v>1967.84</v>
      </c>
      <c r="D6" s="51">
        <v>1967.84</v>
      </c>
      <c r="E6" s="418">
        <v>27874.55</v>
      </c>
      <c r="F6" s="51">
        <v>27874.55</v>
      </c>
      <c r="G6" s="421"/>
      <c r="H6" s="417"/>
      <c r="I6" s="423"/>
      <c r="J6" s="55"/>
      <c r="K6" s="418"/>
      <c r="L6" s="51"/>
      <c r="M6" s="418"/>
      <c r="N6" s="51"/>
      <c r="O6" s="425"/>
      <c r="P6" s="58"/>
      <c r="Q6" s="57">
        <f>C6+E6+G6+I6+K6+M6+O6</f>
        <v>29842.39</v>
      </c>
      <c r="R6" s="57">
        <f>D6+F6+H6+J6+L6+N6+P6</f>
        <v>29842.39</v>
      </c>
      <c r="S6" s="24"/>
      <c r="T6" s="24"/>
      <c r="U6" s="29"/>
      <c r="V6" s="29"/>
      <c r="W6" s="29"/>
      <c r="X6" s="29"/>
      <c r="Y6" s="29"/>
      <c r="Z6" s="6"/>
      <c r="AA6" s="6"/>
      <c r="AB6" s="6"/>
      <c r="AC6" s="29"/>
      <c r="AD6" s="6"/>
      <c r="AE6" s="6"/>
      <c r="AF6" s="6"/>
      <c r="AG6" s="29"/>
      <c r="AH6" s="8"/>
      <c r="AI6" s="29"/>
    </row>
    <row r="7" spans="1:35" ht="12.75">
      <c r="A7" s="4" t="s">
        <v>54</v>
      </c>
      <c r="B7" s="38"/>
      <c r="C7" s="418">
        <v>564.28</v>
      </c>
      <c r="D7" s="51">
        <v>564.28</v>
      </c>
      <c r="E7" s="418">
        <v>5075.65</v>
      </c>
      <c r="F7" s="51">
        <v>4936.26</v>
      </c>
      <c r="G7" s="421"/>
      <c r="H7" s="417"/>
      <c r="I7" s="423"/>
      <c r="J7" s="55"/>
      <c r="K7" s="418"/>
      <c r="L7" s="51"/>
      <c r="M7" s="424"/>
      <c r="N7" s="53"/>
      <c r="O7" s="425"/>
      <c r="P7" s="58"/>
      <c r="Q7" s="57">
        <f aca="true" t="shared" si="0" ref="Q7:Q25">C7+E7+G7+I7+K7+M7+O7</f>
        <v>5639.929999999999</v>
      </c>
      <c r="R7" s="57">
        <f aca="true" t="shared" si="1" ref="R7:R24">D7+F7+H7+J7+L7+N7+P7</f>
        <v>5500.54</v>
      </c>
      <c r="S7" s="24"/>
      <c r="T7" s="24"/>
      <c r="U7" s="29"/>
      <c r="V7" s="29"/>
      <c r="W7" s="29"/>
      <c r="X7" s="29"/>
      <c r="Y7" s="29"/>
      <c r="Z7" s="6"/>
      <c r="AA7" s="6"/>
      <c r="AB7" s="6"/>
      <c r="AC7" s="29"/>
      <c r="AD7" s="6"/>
      <c r="AE7" s="43"/>
      <c r="AF7" s="6"/>
      <c r="AG7" s="29"/>
      <c r="AH7" s="8"/>
      <c r="AI7" s="29"/>
    </row>
    <row r="8" spans="1:35" ht="12.75">
      <c r="A8" s="4" t="s">
        <v>55</v>
      </c>
      <c r="B8" s="38"/>
      <c r="C8" s="418">
        <v>51263.38</v>
      </c>
      <c r="D8" s="51">
        <v>13213.38</v>
      </c>
      <c r="E8" s="418">
        <v>148000</v>
      </c>
      <c r="F8" s="51">
        <v>31629.25</v>
      </c>
      <c r="G8" s="421">
        <v>10000</v>
      </c>
      <c r="H8" s="417">
        <v>0</v>
      </c>
      <c r="I8" s="423">
        <v>756119</v>
      </c>
      <c r="J8" s="55"/>
      <c r="K8" s="418"/>
      <c r="L8" s="51"/>
      <c r="M8" s="418"/>
      <c r="N8" s="51"/>
      <c r="O8" s="425"/>
      <c r="P8" s="58"/>
      <c r="Q8" s="57">
        <f t="shared" si="0"/>
        <v>965382.38</v>
      </c>
      <c r="R8" s="57">
        <f t="shared" si="1"/>
        <v>44842.63</v>
      </c>
      <c r="S8" s="24"/>
      <c r="T8" s="24"/>
      <c r="U8" s="29"/>
      <c r="V8" s="29"/>
      <c r="W8" s="29"/>
      <c r="X8" s="29"/>
      <c r="Y8" s="29"/>
      <c r="Z8" s="6"/>
      <c r="AA8" s="6"/>
      <c r="AB8" s="6"/>
      <c r="AC8" s="29"/>
      <c r="AD8" s="6"/>
      <c r="AE8" s="43"/>
      <c r="AF8" s="6"/>
      <c r="AG8" s="29"/>
      <c r="AH8" s="8"/>
      <c r="AI8" s="29"/>
    </row>
    <row r="9" spans="1:35" ht="12.75">
      <c r="A9" s="4" t="s">
        <v>56</v>
      </c>
      <c r="B9" s="38"/>
      <c r="C9" s="418"/>
      <c r="D9" s="51"/>
      <c r="E9" s="418">
        <v>25437.38</v>
      </c>
      <c r="F9" s="51">
        <v>25437.38</v>
      </c>
      <c r="G9" s="421"/>
      <c r="H9" s="417"/>
      <c r="I9" s="423"/>
      <c r="J9" s="55"/>
      <c r="K9" s="418"/>
      <c r="L9" s="51"/>
      <c r="M9" s="418"/>
      <c r="N9" s="51"/>
      <c r="O9" s="425"/>
      <c r="P9" s="58"/>
      <c r="Q9" s="57">
        <f t="shared" si="0"/>
        <v>25437.38</v>
      </c>
      <c r="R9" s="57">
        <f t="shared" si="1"/>
        <v>25437.38</v>
      </c>
      <c r="S9" s="24"/>
      <c r="T9" s="24"/>
      <c r="U9" s="29"/>
      <c r="V9" s="29"/>
      <c r="W9" s="29"/>
      <c r="X9" s="29"/>
      <c r="Y9" s="29"/>
      <c r="Z9" s="6"/>
      <c r="AA9" s="6"/>
      <c r="AB9" s="6"/>
      <c r="AC9" s="29"/>
      <c r="AD9" s="6"/>
      <c r="AE9" s="43"/>
      <c r="AF9" s="6"/>
      <c r="AG9" s="29"/>
      <c r="AH9" s="8"/>
      <c r="AI9" s="29"/>
    </row>
    <row r="10" spans="1:35" ht="12.75">
      <c r="A10" s="4" t="s">
        <v>57</v>
      </c>
      <c r="B10" s="38"/>
      <c r="C10" s="418">
        <v>578.45</v>
      </c>
      <c r="D10" s="51">
        <v>578.45</v>
      </c>
      <c r="E10" s="418">
        <v>12955.14</v>
      </c>
      <c r="F10" s="51">
        <v>12955.14</v>
      </c>
      <c r="G10" s="421"/>
      <c r="H10" s="417"/>
      <c r="I10" s="423"/>
      <c r="J10" s="55"/>
      <c r="K10" s="418"/>
      <c r="L10" s="51"/>
      <c r="M10" s="418"/>
      <c r="N10" s="51"/>
      <c r="O10" s="425"/>
      <c r="P10" s="58"/>
      <c r="Q10" s="57">
        <f t="shared" si="0"/>
        <v>13533.59</v>
      </c>
      <c r="R10" s="57">
        <f t="shared" si="1"/>
        <v>13533.59</v>
      </c>
      <c r="S10" s="24"/>
      <c r="T10" s="24"/>
      <c r="U10" s="29"/>
      <c r="V10" s="29"/>
      <c r="W10" s="29"/>
      <c r="X10" s="29"/>
      <c r="Y10" s="29"/>
      <c r="Z10" s="6"/>
      <c r="AA10" s="6"/>
      <c r="AB10" s="6"/>
      <c r="AC10" s="29"/>
      <c r="AD10" s="6"/>
      <c r="AE10" s="43"/>
      <c r="AF10" s="6"/>
      <c r="AG10" s="29"/>
      <c r="AH10" s="8"/>
      <c r="AI10" s="29"/>
    </row>
    <row r="11" spans="1:35" ht="12.75">
      <c r="A11" s="4" t="s">
        <v>58</v>
      </c>
      <c r="B11" s="38"/>
      <c r="C11" s="418">
        <v>10742.77</v>
      </c>
      <c r="D11" s="51">
        <v>10742.77</v>
      </c>
      <c r="E11" s="418">
        <v>26738.23</v>
      </c>
      <c r="F11" s="51">
        <v>26738.23</v>
      </c>
      <c r="G11" s="421"/>
      <c r="H11" s="417"/>
      <c r="I11" s="423"/>
      <c r="J11" s="55"/>
      <c r="K11" s="418"/>
      <c r="L11" s="51"/>
      <c r="M11" s="418"/>
      <c r="N11" s="51"/>
      <c r="O11" s="425"/>
      <c r="P11" s="58"/>
      <c r="Q11" s="57">
        <f t="shared" si="0"/>
        <v>37481</v>
      </c>
      <c r="R11" s="57">
        <f t="shared" si="1"/>
        <v>37481</v>
      </c>
      <c r="S11" s="24"/>
      <c r="T11" s="24"/>
      <c r="U11" s="29"/>
      <c r="V11" s="29"/>
      <c r="W11" s="29"/>
      <c r="X11" s="29"/>
      <c r="Y11" s="29"/>
      <c r="Z11" s="6"/>
      <c r="AA11" s="6"/>
      <c r="AB11" s="6"/>
      <c r="AC11" s="29"/>
      <c r="AD11" s="6"/>
      <c r="AE11" s="43"/>
      <c r="AF11" s="6"/>
      <c r="AG11" s="29"/>
      <c r="AH11" s="8"/>
      <c r="AI11" s="29"/>
    </row>
    <row r="12" spans="1:35" ht="12.75">
      <c r="A12" s="4" t="s">
        <v>59</v>
      </c>
      <c r="B12" s="38"/>
      <c r="C12" s="418">
        <v>519.29</v>
      </c>
      <c r="D12" s="51">
        <v>519.29</v>
      </c>
      <c r="E12" s="418">
        <v>3241.51</v>
      </c>
      <c r="F12" s="51">
        <v>3241.51</v>
      </c>
      <c r="G12" s="421"/>
      <c r="H12" s="417"/>
      <c r="I12" s="423"/>
      <c r="J12" s="55"/>
      <c r="K12" s="418"/>
      <c r="L12" s="51"/>
      <c r="M12" s="418"/>
      <c r="N12" s="51"/>
      <c r="O12" s="425"/>
      <c r="P12" s="58"/>
      <c r="Q12" s="57">
        <f t="shared" si="0"/>
        <v>3760.8</v>
      </c>
      <c r="R12" s="57">
        <f t="shared" si="1"/>
        <v>3760.8</v>
      </c>
      <c r="S12" s="24"/>
      <c r="T12" s="24"/>
      <c r="U12" s="29"/>
      <c r="V12" s="29"/>
      <c r="W12" s="29"/>
      <c r="X12" s="29"/>
      <c r="Y12" s="29"/>
      <c r="Z12" s="6"/>
      <c r="AA12" s="6"/>
      <c r="AB12" s="6"/>
      <c r="AC12" s="29"/>
      <c r="AD12" s="6"/>
      <c r="AE12" s="6"/>
      <c r="AF12" s="6"/>
      <c r="AG12" s="29"/>
      <c r="AH12" s="8"/>
      <c r="AI12" s="29"/>
    </row>
    <row r="13" spans="1:35" ht="12.75">
      <c r="A13" s="4" t="s">
        <v>60</v>
      </c>
      <c r="B13" s="38"/>
      <c r="C13" s="418">
        <v>3213.9</v>
      </c>
      <c r="D13" s="51">
        <v>3213.9</v>
      </c>
      <c r="E13" s="418">
        <v>32273.95</v>
      </c>
      <c r="F13" s="51">
        <v>32273.95</v>
      </c>
      <c r="G13" s="421"/>
      <c r="H13" s="417"/>
      <c r="I13" s="423">
        <v>18600</v>
      </c>
      <c r="J13" s="55"/>
      <c r="K13" s="418"/>
      <c r="L13" s="51"/>
      <c r="M13" s="418"/>
      <c r="N13" s="51"/>
      <c r="O13" s="425"/>
      <c r="P13" s="58"/>
      <c r="Q13" s="57">
        <f t="shared" si="0"/>
        <v>54087.85</v>
      </c>
      <c r="R13" s="57">
        <f t="shared" si="1"/>
        <v>35487.85</v>
      </c>
      <c r="S13" s="24"/>
      <c r="T13" s="24"/>
      <c r="U13" s="29"/>
      <c r="V13" s="29"/>
      <c r="W13" s="29"/>
      <c r="X13" s="29"/>
      <c r="Y13" s="29"/>
      <c r="Z13" s="6"/>
      <c r="AA13" s="6"/>
      <c r="AB13" s="6"/>
      <c r="AC13" s="29"/>
      <c r="AD13" s="6"/>
      <c r="AE13" s="43"/>
      <c r="AF13" s="6"/>
      <c r="AG13" s="29"/>
      <c r="AH13" s="8"/>
      <c r="AI13" s="29"/>
    </row>
    <row r="14" spans="1:35" ht="12.75">
      <c r="A14" s="4" t="s">
        <v>61</v>
      </c>
      <c r="B14" s="38"/>
      <c r="C14" s="418">
        <v>1276.91</v>
      </c>
      <c r="D14" s="51">
        <v>1276.91</v>
      </c>
      <c r="E14" s="418">
        <v>15392.78</v>
      </c>
      <c r="F14" s="51">
        <v>15392.78</v>
      </c>
      <c r="G14" s="421"/>
      <c r="H14" s="417"/>
      <c r="I14" s="423">
        <v>6200</v>
      </c>
      <c r="J14" s="55"/>
      <c r="K14" s="418"/>
      <c r="L14" s="51"/>
      <c r="M14" s="418"/>
      <c r="N14" s="51"/>
      <c r="O14" s="425"/>
      <c r="P14" s="58"/>
      <c r="Q14" s="57">
        <f t="shared" si="0"/>
        <v>22869.690000000002</v>
      </c>
      <c r="R14" s="57">
        <f t="shared" si="1"/>
        <v>16669.690000000002</v>
      </c>
      <c r="S14" s="24"/>
      <c r="T14" s="24"/>
      <c r="U14" s="29"/>
      <c r="V14" s="29"/>
      <c r="W14" s="29"/>
      <c r="X14" s="29"/>
      <c r="Y14" s="29"/>
      <c r="Z14" s="6"/>
      <c r="AA14" s="6"/>
      <c r="AB14" s="6"/>
      <c r="AC14" s="29"/>
      <c r="AD14" s="6"/>
      <c r="AE14" s="6"/>
      <c r="AF14" s="6"/>
      <c r="AG14" s="29"/>
      <c r="AH14" s="8"/>
      <c r="AI14" s="29"/>
    </row>
    <row r="15" spans="1:35" ht="12.75">
      <c r="A15" s="4" t="s">
        <v>62</v>
      </c>
      <c r="B15" s="38"/>
      <c r="C15" s="418">
        <v>1225.22</v>
      </c>
      <c r="D15" s="51">
        <v>1225.22</v>
      </c>
      <c r="E15" s="418"/>
      <c r="F15" s="51"/>
      <c r="G15" s="421"/>
      <c r="H15" s="417"/>
      <c r="I15" s="423"/>
      <c r="J15" s="55"/>
      <c r="K15" s="418"/>
      <c r="L15" s="51"/>
      <c r="M15" s="418"/>
      <c r="N15" s="51"/>
      <c r="O15" s="425"/>
      <c r="P15" s="58"/>
      <c r="Q15" s="57">
        <f t="shared" si="0"/>
        <v>1225.22</v>
      </c>
      <c r="R15" s="57">
        <f t="shared" si="1"/>
        <v>1225.22</v>
      </c>
      <c r="S15" s="24"/>
      <c r="T15" s="24"/>
      <c r="U15" s="29"/>
      <c r="V15" s="29"/>
      <c r="W15" s="29"/>
      <c r="X15" s="29"/>
      <c r="Y15" s="29"/>
      <c r="Z15" s="6"/>
      <c r="AA15" s="6"/>
      <c r="AB15" s="6"/>
      <c r="AC15" s="29"/>
      <c r="AD15" s="6"/>
      <c r="AE15" s="6"/>
      <c r="AF15" s="6"/>
      <c r="AG15" s="29"/>
      <c r="AH15" s="8"/>
      <c r="AI15" s="29"/>
    </row>
    <row r="16" spans="1:35" ht="12.75">
      <c r="A16" s="4" t="s">
        <v>63</v>
      </c>
      <c r="B16" s="38"/>
      <c r="C16" s="418">
        <v>2916.84</v>
      </c>
      <c r="D16" s="51">
        <v>2916.84</v>
      </c>
      <c r="E16" s="418">
        <v>49.54</v>
      </c>
      <c r="F16" s="51">
        <v>49.54</v>
      </c>
      <c r="G16" s="421"/>
      <c r="H16" s="417"/>
      <c r="I16" s="423"/>
      <c r="J16" s="55"/>
      <c r="K16" s="418"/>
      <c r="L16" s="51"/>
      <c r="M16" s="418"/>
      <c r="N16" s="51"/>
      <c r="O16" s="425"/>
      <c r="P16" s="58"/>
      <c r="Q16" s="57">
        <f t="shared" si="0"/>
        <v>2966.38</v>
      </c>
      <c r="R16" s="57">
        <f t="shared" si="1"/>
        <v>2966.38</v>
      </c>
      <c r="S16" s="24"/>
      <c r="T16" s="24"/>
      <c r="U16" s="29"/>
      <c r="V16" s="29"/>
      <c r="W16" s="29"/>
      <c r="X16" s="29"/>
      <c r="Y16" s="29"/>
      <c r="Z16" s="6"/>
      <c r="AA16" s="6"/>
      <c r="AB16" s="6"/>
      <c r="AC16" s="29"/>
      <c r="AD16" s="6"/>
      <c r="AE16" s="6"/>
      <c r="AF16" s="6"/>
      <c r="AG16" s="29"/>
      <c r="AH16" s="8"/>
      <c r="AI16" s="29"/>
    </row>
    <row r="17" spans="1:35" ht="12.75">
      <c r="A17" s="4" t="s">
        <v>64</v>
      </c>
      <c r="B17" s="38"/>
      <c r="C17" s="418">
        <v>1037.28</v>
      </c>
      <c r="D17" s="51">
        <v>1037.28</v>
      </c>
      <c r="E17" s="418">
        <v>16012.35</v>
      </c>
      <c r="F17" s="51">
        <v>16012.35</v>
      </c>
      <c r="G17" s="421"/>
      <c r="H17" s="417"/>
      <c r="I17" s="423"/>
      <c r="J17" s="55"/>
      <c r="K17" s="418"/>
      <c r="L17" s="51"/>
      <c r="M17" s="418"/>
      <c r="N17" s="51"/>
      <c r="O17" s="425">
        <v>98524</v>
      </c>
      <c r="P17" s="58">
        <v>46478</v>
      </c>
      <c r="Q17" s="57">
        <f t="shared" si="0"/>
        <v>115573.63</v>
      </c>
      <c r="R17" s="57">
        <f t="shared" si="1"/>
        <v>63527.630000000005</v>
      </c>
      <c r="S17" s="24"/>
      <c r="T17" s="24"/>
      <c r="U17" s="29"/>
      <c r="V17" s="29"/>
      <c r="W17" s="29"/>
      <c r="X17" s="29"/>
      <c r="Y17" s="29"/>
      <c r="Z17" s="6"/>
      <c r="AA17" s="6"/>
      <c r="AB17" s="6"/>
      <c r="AC17" s="29"/>
      <c r="AD17" s="6"/>
      <c r="AE17" s="6"/>
      <c r="AF17" s="6"/>
      <c r="AG17" s="29"/>
      <c r="AH17" s="8"/>
      <c r="AI17" s="29"/>
    </row>
    <row r="18" spans="1:35" ht="12.75">
      <c r="A18" s="4" t="s">
        <v>65</v>
      </c>
      <c r="B18" s="38"/>
      <c r="C18" s="418">
        <v>991.28</v>
      </c>
      <c r="D18" s="51">
        <v>991.28</v>
      </c>
      <c r="E18" s="418">
        <v>5681</v>
      </c>
      <c r="F18" s="51">
        <v>5681</v>
      </c>
      <c r="G18" s="421"/>
      <c r="H18" s="417"/>
      <c r="I18" s="423">
        <v>6200</v>
      </c>
      <c r="J18" s="55"/>
      <c r="K18" s="418"/>
      <c r="L18" s="51"/>
      <c r="M18" s="418"/>
      <c r="N18" s="51"/>
      <c r="O18" s="425"/>
      <c r="P18" s="58"/>
      <c r="Q18" s="57">
        <f t="shared" si="0"/>
        <v>12872.279999999999</v>
      </c>
      <c r="R18" s="57">
        <f t="shared" si="1"/>
        <v>6672.28</v>
      </c>
      <c r="S18" s="24"/>
      <c r="T18" s="24"/>
      <c r="U18" s="29"/>
      <c r="V18" s="29"/>
      <c r="W18" s="29"/>
      <c r="X18" s="29"/>
      <c r="Y18" s="29"/>
      <c r="Z18" s="6"/>
      <c r="AA18" s="6"/>
      <c r="AB18" s="6"/>
      <c r="AC18" s="29"/>
      <c r="AD18" s="6"/>
      <c r="AE18" s="6"/>
      <c r="AF18" s="6"/>
      <c r="AG18" s="29"/>
      <c r="AH18" s="8"/>
      <c r="AI18" s="29"/>
    </row>
    <row r="19" spans="1:35" ht="12.75">
      <c r="A19" s="4" t="s">
        <v>66</v>
      </c>
      <c r="B19" s="38"/>
      <c r="C19" s="418">
        <v>2020.87</v>
      </c>
      <c r="D19" s="51">
        <v>2020.87</v>
      </c>
      <c r="E19" s="418">
        <v>20584.12</v>
      </c>
      <c r="F19" s="51">
        <v>20584.12</v>
      </c>
      <c r="G19" s="421"/>
      <c r="H19" s="417"/>
      <c r="I19" s="423">
        <v>20400</v>
      </c>
      <c r="J19" s="55">
        <v>8000</v>
      </c>
      <c r="K19" s="418"/>
      <c r="L19" s="51"/>
      <c r="M19" s="418"/>
      <c r="N19" s="51"/>
      <c r="O19" s="425"/>
      <c r="P19" s="58"/>
      <c r="Q19" s="57">
        <f t="shared" si="0"/>
        <v>43004.99</v>
      </c>
      <c r="R19" s="57">
        <f t="shared" si="1"/>
        <v>30604.989999999998</v>
      </c>
      <c r="S19" s="24"/>
      <c r="T19" s="24"/>
      <c r="U19" s="29"/>
      <c r="V19" s="29"/>
      <c r="W19" s="29"/>
      <c r="X19" s="29"/>
      <c r="Y19" s="29"/>
      <c r="Z19" s="6"/>
      <c r="AA19" s="6"/>
      <c r="AB19" s="6"/>
      <c r="AC19" s="29"/>
      <c r="AD19" s="6"/>
      <c r="AE19" s="6"/>
      <c r="AF19" s="6"/>
      <c r="AG19" s="29"/>
      <c r="AH19" s="8"/>
      <c r="AI19" s="29"/>
    </row>
    <row r="20" spans="1:35" ht="12.75">
      <c r="A20" s="4" t="s">
        <v>67</v>
      </c>
      <c r="B20" s="38"/>
      <c r="C20" s="418">
        <v>1444.42</v>
      </c>
      <c r="D20" s="51">
        <v>1444.42</v>
      </c>
      <c r="E20" s="418">
        <v>6655</v>
      </c>
      <c r="F20" s="51">
        <v>6655</v>
      </c>
      <c r="G20" s="421"/>
      <c r="H20" s="417"/>
      <c r="I20" s="423"/>
      <c r="J20" s="55"/>
      <c r="K20" s="418"/>
      <c r="L20" s="51"/>
      <c r="M20" s="418"/>
      <c r="N20" s="51"/>
      <c r="O20" s="425"/>
      <c r="P20" s="58"/>
      <c r="Q20" s="57">
        <f t="shared" si="0"/>
        <v>8099.42</v>
      </c>
      <c r="R20" s="57">
        <f t="shared" si="1"/>
        <v>8099.42</v>
      </c>
      <c r="S20" s="24"/>
      <c r="T20" s="24"/>
      <c r="U20" s="29"/>
      <c r="V20" s="29"/>
      <c r="W20" s="29"/>
      <c r="X20" s="29"/>
      <c r="Y20" s="29"/>
      <c r="Z20" s="6"/>
      <c r="AA20" s="6"/>
      <c r="AB20" s="6"/>
      <c r="AC20" s="29"/>
      <c r="AD20" s="6"/>
      <c r="AE20" s="6"/>
      <c r="AF20" s="6"/>
      <c r="AG20" s="29"/>
      <c r="AH20" s="8"/>
      <c r="AI20" s="29"/>
    </row>
    <row r="21" spans="1:35" ht="12.75">
      <c r="A21" s="4" t="s">
        <v>68</v>
      </c>
      <c r="B21" s="38"/>
      <c r="C21" s="418">
        <v>546.28</v>
      </c>
      <c r="D21" s="51">
        <v>546.28</v>
      </c>
      <c r="E21" s="418">
        <v>11998.91</v>
      </c>
      <c r="F21" s="51">
        <v>11998.91</v>
      </c>
      <c r="G21" s="421"/>
      <c r="H21" s="417"/>
      <c r="I21" s="423"/>
      <c r="J21" s="55"/>
      <c r="K21" s="418"/>
      <c r="L21" s="51"/>
      <c r="M21" s="418"/>
      <c r="N21" s="51"/>
      <c r="O21" s="425"/>
      <c r="P21" s="58"/>
      <c r="Q21" s="57">
        <f t="shared" si="0"/>
        <v>12545.19</v>
      </c>
      <c r="R21" s="57">
        <f t="shared" si="1"/>
        <v>12545.19</v>
      </c>
      <c r="S21" s="24"/>
      <c r="T21" s="24"/>
      <c r="U21" s="29"/>
      <c r="V21" s="29"/>
      <c r="W21" s="29"/>
      <c r="X21" s="29"/>
      <c r="Y21" s="29"/>
      <c r="Z21" s="6"/>
      <c r="AA21" s="6"/>
      <c r="AB21" s="6"/>
      <c r="AC21" s="29"/>
      <c r="AD21" s="6"/>
      <c r="AE21" s="6"/>
      <c r="AF21" s="6"/>
      <c r="AG21" s="29"/>
      <c r="AH21" s="8"/>
      <c r="AI21" s="29"/>
    </row>
    <row r="22" spans="1:35" ht="12.75">
      <c r="A22" s="4" t="s">
        <v>69</v>
      </c>
      <c r="B22" s="38"/>
      <c r="C22" s="418">
        <v>1056.36</v>
      </c>
      <c r="D22" s="51">
        <v>1056.36</v>
      </c>
      <c r="E22" s="418">
        <v>13573.72</v>
      </c>
      <c r="F22" s="51">
        <v>13573.72</v>
      </c>
      <c r="G22" s="421"/>
      <c r="H22" s="417"/>
      <c r="I22" s="423"/>
      <c r="J22" s="55"/>
      <c r="K22" s="418"/>
      <c r="L22" s="51"/>
      <c r="M22" s="418"/>
      <c r="N22" s="51"/>
      <c r="O22" s="425"/>
      <c r="P22" s="58"/>
      <c r="Q22" s="57">
        <f t="shared" si="0"/>
        <v>14630.08</v>
      </c>
      <c r="R22" s="57">
        <f t="shared" si="1"/>
        <v>14630.08</v>
      </c>
      <c r="S22" s="24"/>
      <c r="T22" s="24"/>
      <c r="U22" s="29"/>
      <c r="V22" s="29"/>
      <c r="W22" s="29"/>
      <c r="X22" s="29"/>
      <c r="Y22" s="29"/>
      <c r="Z22" s="6"/>
      <c r="AA22" s="6"/>
      <c r="AB22" s="6"/>
      <c r="AC22" s="29"/>
      <c r="AD22" s="6"/>
      <c r="AE22" s="6"/>
      <c r="AF22" s="6"/>
      <c r="AG22" s="29"/>
      <c r="AH22" s="8"/>
      <c r="AI22" s="29"/>
    </row>
    <row r="23" spans="1:35" ht="12.75">
      <c r="A23" s="4" t="s">
        <v>70</v>
      </c>
      <c r="B23" s="38"/>
      <c r="C23" s="418">
        <v>845.99</v>
      </c>
      <c r="D23" s="51">
        <v>845.99</v>
      </c>
      <c r="E23" s="418">
        <v>16568.87</v>
      </c>
      <c r="F23" s="51">
        <v>16568.87</v>
      </c>
      <c r="G23" s="421"/>
      <c r="H23" s="417"/>
      <c r="I23" s="423"/>
      <c r="J23" s="55"/>
      <c r="K23" s="418"/>
      <c r="L23" s="51"/>
      <c r="M23" s="418"/>
      <c r="N23" s="51"/>
      <c r="O23" s="425"/>
      <c r="P23" s="58"/>
      <c r="Q23" s="57">
        <f t="shared" si="0"/>
        <v>17414.86</v>
      </c>
      <c r="R23" s="57">
        <f t="shared" si="1"/>
        <v>17414.86</v>
      </c>
      <c r="S23" s="24"/>
      <c r="T23" s="24"/>
      <c r="U23" s="29"/>
      <c r="V23" s="29"/>
      <c r="W23" s="29"/>
      <c r="X23" s="29"/>
      <c r="Y23" s="29"/>
      <c r="Z23" s="6"/>
      <c r="AA23" s="6"/>
      <c r="AB23" s="6"/>
      <c r="AC23" s="29"/>
      <c r="AD23" s="6"/>
      <c r="AE23" s="6"/>
      <c r="AF23" s="6"/>
      <c r="AG23" s="29"/>
      <c r="AH23" s="8"/>
      <c r="AI23" s="29"/>
    </row>
    <row r="24" spans="1:35" ht="12.75">
      <c r="A24" s="4" t="s">
        <v>71</v>
      </c>
      <c r="B24" s="38"/>
      <c r="C24" s="418"/>
      <c r="D24" s="51"/>
      <c r="E24" s="418"/>
      <c r="F24" s="51"/>
      <c r="G24" s="421"/>
      <c r="H24" s="417"/>
      <c r="I24" s="423"/>
      <c r="J24" s="55"/>
      <c r="K24" s="418"/>
      <c r="L24" s="51"/>
      <c r="M24" s="418"/>
      <c r="N24" s="51"/>
      <c r="O24" s="425"/>
      <c r="P24" s="58"/>
      <c r="Q24" s="57">
        <f t="shared" si="0"/>
        <v>0</v>
      </c>
      <c r="R24" s="57">
        <f t="shared" si="1"/>
        <v>0</v>
      </c>
      <c r="S24" s="24"/>
      <c r="T24" s="24"/>
      <c r="U24" s="29"/>
      <c r="V24" s="29"/>
      <c r="W24" s="29"/>
      <c r="X24" s="29"/>
      <c r="Y24" s="29"/>
      <c r="Z24" s="6"/>
      <c r="AA24" s="6"/>
      <c r="AB24" s="6"/>
      <c r="AC24" s="29"/>
      <c r="AD24" s="6"/>
      <c r="AE24" s="6"/>
      <c r="AF24" s="6"/>
      <c r="AG24" s="29"/>
      <c r="AH24" s="8"/>
      <c r="AI24" s="29"/>
    </row>
    <row r="25" spans="1:35" ht="12.75">
      <c r="A25" s="4" t="s">
        <v>52</v>
      </c>
      <c r="B25" s="38"/>
      <c r="C25" s="418"/>
      <c r="D25" s="51"/>
      <c r="E25" s="418"/>
      <c r="F25" s="51"/>
      <c r="G25" s="421"/>
      <c r="H25" s="417"/>
      <c r="I25" s="423"/>
      <c r="J25" s="55"/>
      <c r="K25" s="418"/>
      <c r="L25" s="51"/>
      <c r="M25" s="418"/>
      <c r="N25" s="51"/>
      <c r="O25" s="425"/>
      <c r="P25" s="58"/>
      <c r="Q25" s="57">
        <f t="shared" si="0"/>
        <v>0</v>
      </c>
      <c r="R25" s="57"/>
      <c r="S25" s="24"/>
      <c r="T25" s="24"/>
      <c r="U25" s="29"/>
      <c r="V25" s="29"/>
      <c r="W25" s="29"/>
      <c r="X25" s="29"/>
      <c r="Y25" s="29"/>
      <c r="Z25" s="6"/>
      <c r="AA25" s="6"/>
      <c r="AB25" s="6"/>
      <c r="AC25" s="29"/>
      <c r="AD25" s="6"/>
      <c r="AE25" s="6"/>
      <c r="AF25" s="6"/>
      <c r="AG25" s="29"/>
      <c r="AH25" s="8"/>
      <c r="AI25" s="44"/>
    </row>
    <row r="26" spans="1:35" ht="13.5" thickBot="1">
      <c r="A26" s="4"/>
      <c r="B26" s="38">
        <f>SUM(B6:B25)</f>
        <v>0</v>
      </c>
      <c r="C26" s="428">
        <f>SUM(C6:C25)</f>
        <v>82211.35999999999</v>
      </c>
      <c r="D26" s="190">
        <f aca="true" t="shared" si="2" ref="D26:P26">SUM(D6:D25)</f>
        <v>44161.36</v>
      </c>
      <c r="E26" s="428">
        <f t="shared" si="2"/>
        <v>388112.69999999995</v>
      </c>
      <c r="F26" s="190">
        <f t="shared" si="2"/>
        <v>271602.56000000006</v>
      </c>
      <c r="G26" s="428">
        <f>SUM(G6:G25)</f>
        <v>10000</v>
      </c>
      <c r="H26" s="190">
        <f>SUM(H6:H25)</f>
        <v>0</v>
      </c>
      <c r="I26" s="428">
        <f t="shared" si="2"/>
        <v>807519</v>
      </c>
      <c r="J26" s="190">
        <f t="shared" si="2"/>
        <v>8000</v>
      </c>
      <c r="K26" s="419">
        <f t="shared" si="2"/>
        <v>0</v>
      </c>
      <c r="L26" s="190">
        <f t="shared" si="2"/>
        <v>0</v>
      </c>
      <c r="M26" s="419">
        <f t="shared" si="2"/>
        <v>0</v>
      </c>
      <c r="N26" s="52">
        <f t="shared" si="2"/>
        <v>0</v>
      </c>
      <c r="O26" s="426">
        <f t="shared" si="2"/>
        <v>98524</v>
      </c>
      <c r="P26" s="59">
        <f t="shared" si="2"/>
        <v>46478</v>
      </c>
      <c r="Q26" s="433">
        <f>SUM(Q6:Q25)</f>
        <v>1386367.0599999998</v>
      </c>
      <c r="R26" s="433">
        <f>SUM(R6:R25)</f>
        <v>370241.92</v>
      </c>
      <c r="S26" s="45"/>
      <c r="T26" s="46"/>
      <c r="U26" s="45"/>
      <c r="V26" s="45"/>
      <c r="W26" s="45"/>
      <c r="X26" s="45"/>
      <c r="Y26" s="46"/>
      <c r="Z26" s="45"/>
      <c r="AA26" s="45"/>
      <c r="AB26" s="46"/>
      <c r="AC26" s="47"/>
      <c r="AD26" s="13"/>
      <c r="AE26" s="13"/>
      <c r="AF26" s="48"/>
      <c r="AG26" s="30"/>
      <c r="AH26" s="49"/>
      <c r="AI26" s="44"/>
    </row>
    <row r="29" ht="12.75">
      <c r="A29" s="427"/>
    </row>
    <row r="30" spans="1:6" ht="12.75">
      <c r="A30" s="427"/>
      <c r="E30" s="99"/>
      <c r="F30" s="99"/>
    </row>
    <row r="31" spans="1:16" ht="12.75">
      <c r="A31" s="427"/>
      <c r="C31" s="432"/>
      <c r="D31" s="432"/>
      <c r="E31" s="431"/>
      <c r="F31" s="431"/>
      <c r="G31" s="431"/>
      <c r="H31" s="431"/>
      <c r="I31" s="431"/>
      <c r="J31" s="431"/>
      <c r="O31" s="431"/>
      <c r="P31" s="431"/>
    </row>
  </sheetData>
  <mergeCells count="7">
    <mergeCell ref="C4:D4"/>
    <mergeCell ref="I4:J4"/>
    <mergeCell ref="O4:P4"/>
    <mergeCell ref="M4:N4"/>
    <mergeCell ref="K4:L4"/>
    <mergeCell ref="E4:F4"/>
    <mergeCell ref="G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0"/>
  <sheetViews>
    <sheetView workbookViewId="0" topLeftCell="A1">
      <selection activeCell="I26" sqref="I25:I26"/>
    </sheetView>
  </sheetViews>
  <sheetFormatPr defaultColWidth="9.00390625" defaultRowHeight="12.75"/>
  <cols>
    <col min="1" max="1" width="18.00390625" style="0" customWidth="1"/>
    <col min="2" max="2" width="4.75390625" style="0" customWidth="1"/>
    <col min="3" max="3" width="10.625" style="0" customWidth="1"/>
    <col min="4" max="4" width="11.875" style="0" customWidth="1"/>
    <col min="5" max="5" width="10.125" style="0" customWidth="1"/>
    <col min="6" max="6" width="12.75390625" style="0" customWidth="1"/>
    <col min="7" max="7" width="10.25390625" style="0" customWidth="1"/>
    <col min="8" max="8" width="10.00390625" style="0" customWidth="1"/>
    <col min="9" max="9" width="10.25390625" style="0" customWidth="1"/>
    <col min="10" max="10" width="10.375" style="0" customWidth="1"/>
  </cols>
  <sheetData>
    <row r="3" spans="1:10" ht="41.25" customHeight="1">
      <c r="A3" s="408" t="s">
        <v>172</v>
      </c>
      <c r="B3" s="39"/>
      <c r="C3" s="436" t="s">
        <v>189</v>
      </c>
      <c r="D3" s="437"/>
      <c r="E3" s="436" t="s">
        <v>193</v>
      </c>
      <c r="F3" s="437"/>
      <c r="G3" s="436" t="s">
        <v>194</v>
      </c>
      <c r="H3" s="437"/>
      <c r="I3" s="436" t="s">
        <v>195</v>
      </c>
      <c r="J3" s="437"/>
    </row>
    <row r="4" spans="1:12" ht="33" customHeight="1">
      <c r="A4" s="193" t="s">
        <v>173</v>
      </c>
      <c r="B4" s="19" t="s">
        <v>7</v>
      </c>
      <c r="C4" s="412" t="s">
        <v>190</v>
      </c>
      <c r="D4" s="37" t="s">
        <v>192</v>
      </c>
      <c r="E4" s="412" t="s">
        <v>190</v>
      </c>
      <c r="F4" s="37" t="s">
        <v>191</v>
      </c>
      <c r="G4" s="412" t="s">
        <v>190</v>
      </c>
      <c r="H4" s="37" t="s">
        <v>192</v>
      </c>
      <c r="I4" s="412" t="s">
        <v>190</v>
      </c>
      <c r="J4" s="37" t="s">
        <v>192</v>
      </c>
      <c r="K4" s="1"/>
      <c r="L4" s="1"/>
    </row>
    <row r="5" spans="1:12" ht="12.75">
      <c r="A5" s="4" t="s">
        <v>174</v>
      </c>
      <c r="B5" s="4">
        <v>101</v>
      </c>
      <c r="C5" s="410">
        <v>1371.94</v>
      </c>
      <c r="D5" s="4">
        <v>1391.94</v>
      </c>
      <c r="E5" s="189">
        <v>93735</v>
      </c>
      <c r="F5" s="187">
        <v>3405.47</v>
      </c>
      <c r="G5" s="186"/>
      <c r="H5" s="187"/>
      <c r="I5" s="413">
        <v>75000</v>
      </c>
      <c r="J5" s="414">
        <v>40159</v>
      </c>
      <c r="K5" s="21"/>
      <c r="L5" s="21"/>
    </row>
    <row r="6" spans="1:12" ht="12.75">
      <c r="A6" s="4" t="s">
        <v>175</v>
      </c>
      <c r="B6" s="4">
        <v>29</v>
      </c>
      <c r="C6" s="410"/>
      <c r="D6" s="4"/>
      <c r="E6" s="189">
        <v>27021.87</v>
      </c>
      <c r="F6" s="187">
        <v>5205.64</v>
      </c>
      <c r="G6" s="186"/>
      <c r="H6" s="187"/>
      <c r="I6" s="413"/>
      <c r="J6" s="21"/>
      <c r="K6" s="21"/>
      <c r="L6" s="21"/>
    </row>
    <row r="7" spans="1:12" ht="12.75">
      <c r="A7" s="4" t="s">
        <v>176</v>
      </c>
      <c r="B7" s="4">
        <v>16</v>
      </c>
      <c r="C7" s="410"/>
      <c r="D7" s="4"/>
      <c r="E7" s="189">
        <v>14885</v>
      </c>
      <c r="F7" s="187">
        <v>5025.25</v>
      </c>
      <c r="G7" s="186"/>
      <c r="H7" s="187"/>
      <c r="I7" s="413"/>
      <c r="J7" s="21"/>
      <c r="K7" s="21"/>
      <c r="L7" s="21"/>
    </row>
    <row r="8" spans="1:12" ht="12.75">
      <c r="A8" s="4" t="s">
        <v>177</v>
      </c>
      <c r="B8" s="4">
        <v>20</v>
      </c>
      <c r="C8" s="410"/>
      <c r="D8" s="4"/>
      <c r="E8" s="189">
        <v>18646.23</v>
      </c>
      <c r="F8" s="187">
        <v>1131.68</v>
      </c>
      <c r="G8" s="186"/>
      <c r="H8" s="187"/>
      <c r="I8" s="413"/>
      <c r="J8" s="21"/>
      <c r="K8" s="21"/>
      <c r="L8" s="21"/>
    </row>
    <row r="9" spans="1:12" ht="12.75">
      <c r="A9" s="4" t="s">
        <v>178</v>
      </c>
      <c r="B9" s="4">
        <v>35</v>
      </c>
      <c r="C9" s="410"/>
      <c r="D9" s="4"/>
      <c r="E9" s="189">
        <v>32731.97</v>
      </c>
      <c r="F9" s="187">
        <v>8706.82</v>
      </c>
      <c r="G9" s="186"/>
      <c r="H9" s="187"/>
      <c r="I9" s="413"/>
      <c r="J9" s="21"/>
      <c r="K9" s="21"/>
      <c r="L9" s="21"/>
    </row>
    <row r="10" spans="1:12" ht="12.75">
      <c r="A10" s="4" t="s">
        <v>179</v>
      </c>
      <c r="B10" s="4">
        <v>15</v>
      </c>
      <c r="C10" s="410"/>
      <c r="D10" s="4"/>
      <c r="E10" s="189">
        <v>13921</v>
      </c>
      <c r="F10" s="187">
        <v>2491.28</v>
      </c>
      <c r="G10" s="186"/>
      <c r="H10" s="187"/>
      <c r="I10" s="413"/>
      <c r="J10" s="21"/>
      <c r="K10" s="21"/>
      <c r="L10" s="21"/>
    </row>
    <row r="11" spans="1:12" ht="12.75">
      <c r="A11" s="4" t="s">
        <v>180</v>
      </c>
      <c r="B11" s="4">
        <v>19</v>
      </c>
      <c r="C11" s="410"/>
      <c r="D11" s="4"/>
      <c r="E11" s="189">
        <v>17633</v>
      </c>
      <c r="F11" s="187">
        <v>3387.23</v>
      </c>
      <c r="G11" s="186">
        <v>6200</v>
      </c>
      <c r="H11" s="187"/>
      <c r="I11" s="413"/>
      <c r="J11" s="21"/>
      <c r="K11" s="21"/>
      <c r="L11" s="21"/>
    </row>
    <row r="12" spans="1:12" ht="12.75">
      <c r="A12" s="4" t="s">
        <v>181</v>
      </c>
      <c r="B12" s="4">
        <v>18</v>
      </c>
      <c r="C12" s="410"/>
      <c r="D12" s="4"/>
      <c r="E12" s="189">
        <v>16705</v>
      </c>
      <c r="F12" s="187">
        <v>3407.19</v>
      </c>
      <c r="G12" s="186"/>
      <c r="H12" s="187"/>
      <c r="I12" s="413"/>
      <c r="J12" s="21"/>
      <c r="K12" s="21"/>
      <c r="L12" s="21"/>
    </row>
    <row r="13" spans="1:12" ht="12.75">
      <c r="A13" s="4" t="s">
        <v>182</v>
      </c>
      <c r="B13" s="4">
        <v>15</v>
      </c>
      <c r="C13" s="410"/>
      <c r="D13" s="4"/>
      <c r="E13" s="189">
        <v>13924.36</v>
      </c>
      <c r="F13" s="187">
        <v>1135.56</v>
      </c>
      <c r="G13" s="186"/>
      <c r="H13" s="187"/>
      <c r="I13" s="413"/>
      <c r="J13" s="21"/>
      <c r="K13" s="21"/>
      <c r="L13" s="21"/>
    </row>
    <row r="14" spans="1:12" ht="12.75">
      <c r="A14" s="4" t="s">
        <v>183</v>
      </c>
      <c r="B14" s="4">
        <v>48</v>
      </c>
      <c r="C14" s="410"/>
      <c r="D14" s="4"/>
      <c r="E14" s="189">
        <v>45242.7</v>
      </c>
      <c r="F14" s="187">
        <v>6952.18</v>
      </c>
      <c r="G14" s="186"/>
      <c r="H14" s="187"/>
      <c r="I14" s="413"/>
      <c r="J14" s="21"/>
      <c r="K14" s="21"/>
      <c r="L14" s="21"/>
    </row>
    <row r="15" spans="1:12" ht="12.75">
      <c r="A15" s="4" t="s">
        <v>184</v>
      </c>
      <c r="B15" s="4">
        <v>16</v>
      </c>
      <c r="C15" s="410"/>
      <c r="D15" s="4"/>
      <c r="E15" s="189">
        <v>14893.57</v>
      </c>
      <c r="F15" s="187">
        <v>3179.83</v>
      </c>
      <c r="G15" s="186"/>
      <c r="H15" s="187"/>
      <c r="I15" s="413"/>
      <c r="J15" s="21"/>
      <c r="K15" s="21"/>
      <c r="L15" s="21"/>
    </row>
    <row r="16" spans="1:12" ht="12.75">
      <c r="A16" s="4" t="s">
        <v>185</v>
      </c>
      <c r="B16" s="4">
        <v>11</v>
      </c>
      <c r="C16" s="410"/>
      <c r="D16" s="4"/>
      <c r="E16" s="189">
        <v>10362.9</v>
      </c>
      <c r="F16" s="187">
        <v>2913.86</v>
      </c>
      <c r="G16" s="186"/>
      <c r="H16" s="187"/>
      <c r="I16" s="413"/>
      <c r="J16" s="21"/>
      <c r="K16" s="21"/>
      <c r="L16" s="21"/>
    </row>
    <row r="17" spans="1:12" ht="12.75">
      <c r="A17" s="4" t="s">
        <v>186</v>
      </c>
      <c r="B17" s="4">
        <v>20</v>
      </c>
      <c r="C17" s="410"/>
      <c r="D17" s="4"/>
      <c r="E17" s="189">
        <v>18561</v>
      </c>
      <c r="F17" s="187">
        <v>1061.15</v>
      </c>
      <c r="G17" s="186"/>
      <c r="H17" s="187"/>
      <c r="I17" s="413"/>
      <c r="J17" s="21"/>
      <c r="K17" s="21"/>
      <c r="L17" s="21"/>
    </row>
    <row r="18" spans="1:12" ht="12.75">
      <c r="A18" s="4" t="s">
        <v>65</v>
      </c>
      <c r="B18" s="4">
        <v>16</v>
      </c>
      <c r="C18" s="410"/>
      <c r="D18" s="4"/>
      <c r="E18" s="189">
        <v>14849</v>
      </c>
      <c r="F18" s="187">
        <v>2897.23</v>
      </c>
      <c r="G18" s="186">
        <v>6200</v>
      </c>
      <c r="H18" s="187"/>
      <c r="I18" s="413"/>
      <c r="J18" s="21"/>
      <c r="K18" s="21"/>
      <c r="L18" s="21"/>
    </row>
    <row r="19" spans="1:12" ht="12.75">
      <c r="A19" s="4" t="s">
        <v>187</v>
      </c>
      <c r="B19" s="4">
        <v>15</v>
      </c>
      <c r="C19" s="410"/>
      <c r="D19" s="4"/>
      <c r="E19" s="189">
        <v>14028</v>
      </c>
      <c r="F19" s="187">
        <v>2012.42</v>
      </c>
      <c r="G19" s="186"/>
      <c r="H19" s="187"/>
      <c r="I19" s="413"/>
      <c r="J19" s="21"/>
      <c r="K19" s="21"/>
      <c r="L19" s="21"/>
    </row>
    <row r="20" spans="1:12" ht="12.75">
      <c r="A20" s="4" t="s">
        <v>188</v>
      </c>
      <c r="B20" s="4">
        <v>21</v>
      </c>
      <c r="C20" s="410"/>
      <c r="D20" s="4"/>
      <c r="E20" s="189">
        <v>19490</v>
      </c>
      <c r="F20" s="187">
        <v>0</v>
      </c>
      <c r="G20" s="186"/>
      <c r="H20" s="187"/>
      <c r="I20" s="413"/>
      <c r="J20" s="21"/>
      <c r="K20" s="21"/>
      <c r="L20" s="21"/>
    </row>
    <row r="21" spans="1:12" ht="12.75">
      <c r="A21" s="4" t="s">
        <v>69</v>
      </c>
      <c r="B21" s="4">
        <v>16</v>
      </c>
      <c r="C21" s="410"/>
      <c r="D21" s="4"/>
      <c r="E21" s="189">
        <v>15055.52</v>
      </c>
      <c r="F21" s="187">
        <v>3333.06</v>
      </c>
      <c r="G21" s="186"/>
      <c r="H21" s="187"/>
      <c r="I21" s="413"/>
      <c r="J21" s="21"/>
      <c r="K21" s="21"/>
      <c r="L21" s="21"/>
    </row>
    <row r="22" spans="1:12" ht="12.75">
      <c r="A22" s="4"/>
      <c r="B22" s="19">
        <f aca="true" t="shared" si="0" ref="B22:G22">SUM(B5:B21)</f>
        <v>431</v>
      </c>
      <c r="C22" s="411">
        <f t="shared" si="0"/>
        <v>1371.94</v>
      </c>
      <c r="D22" s="19">
        <f t="shared" si="0"/>
        <v>1391.94</v>
      </c>
      <c r="E22" s="409">
        <f t="shared" si="0"/>
        <v>401686.12000000005</v>
      </c>
      <c r="F22" s="188">
        <f t="shared" si="0"/>
        <v>56245.85</v>
      </c>
      <c r="G22" s="409">
        <f t="shared" si="0"/>
        <v>12400</v>
      </c>
      <c r="H22" s="188">
        <f>SUM(H5:H13)</f>
        <v>0</v>
      </c>
      <c r="I22" s="409">
        <f>SUM(I5:I13)</f>
        <v>75000</v>
      </c>
      <c r="J22" s="188">
        <f>SUM(J5:J13)</f>
        <v>40159</v>
      </c>
      <c r="K22" s="22"/>
      <c r="L22" s="22"/>
    </row>
    <row r="23" spans="1:12" ht="12.75">
      <c r="A23" s="4"/>
      <c r="B23" s="4"/>
      <c r="C23" s="4"/>
      <c r="D23" s="4"/>
      <c r="E23" s="186"/>
      <c r="F23" s="187"/>
      <c r="G23" s="186"/>
      <c r="H23" s="187"/>
      <c r="I23" s="9"/>
      <c r="J23" s="9"/>
      <c r="K23" s="9"/>
      <c r="L23" s="9"/>
    </row>
    <row r="24" spans="1:12" ht="12.75">
      <c r="A24" s="4"/>
      <c r="B24" s="4"/>
      <c r="C24" s="4"/>
      <c r="D24" s="4"/>
      <c r="E24" s="187"/>
      <c r="F24" s="187"/>
      <c r="G24" s="187"/>
      <c r="H24" s="187"/>
      <c r="I24" s="9"/>
      <c r="J24" s="9"/>
      <c r="K24" s="9"/>
      <c r="L24" s="9"/>
    </row>
    <row r="25" spans="1:12" ht="12.75">
      <c r="A25" s="4">
        <v>250101</v>
      </c>
      <c r="B25" s="4"/>
      <c r="C25" s="4"/>
      <c r="D25" s="4"/>
      <c r="E25" s="9">
        <v>400000</v>
      </c>
      <c r="F25" s="9">
        <v>54559.73</v>
      </c>
      <c r="G25" s="9" t="s">
        <v>79</v>
      </c>
      <c r="H25" s="9"/>
      <c r="I25" s="9"/>
      <c r="J25" s="9"/>
      <c r="K25" s="9"/>
      <c r="L25" s="9"/>
    </row>
    <row r="26" spans="1:12" ht="12.75">
      <c r="A26" s="4">
        <v>250201</v>
      </c>
      <c r="B26" s="4"/>
      <c r="C26" s="4">
        <v>1371.94</v>
      </c>
      <c r="D26" s="4">
        <v>1371.94</v>
      </c>
      <c r="E26" s="9">
        <v>1686.12</v>
      </c>
      <c r="F26" s="9">
        <v>1686.12</v>
      </c>
      <c r="G26" s="9"/>
      <c r="H26" s="9"/>
      <c r="I26" s="9"/>
      <c r="J26" s="9"/>
      <c r="K26" s="9"/>
      <c r="L26" s="9"/>
    </row>
    <row r="27" spans="1:12" ht="12.75">
      <c r="A27" s="4"/>
      <c r="B27" s="4"/>
      <c r="C27" s="4"/>
      <c r="D27" s="4"/>
      <c r="E27" s="9"/>
      <c r="F27" s="9"/>
      <c r="G27" s="9"/>
      <c r="H27" s="9"/>
      <c r="I27" s="9"/>
      <c r="J27" s="9"/>
      <c r="K27" s="9"/>
      <c r="L27" s="9"/>
    </row>
    <row r="28" spans="1:12" ht="12.75">
      <c r="A28" s="4"/>
      <c r="B28" s="4"/>
      <c r="C28" s="4"/>
      <c r="D28" s="4"/>
      <c r="E28" s="9"/>
      <c r="F28" s="9"/>
      <c r="G28" s="9"/>
      <c r="H28" s="9"/>
      <c r="I28" s="9"/>
      <c r="J28" s="9"/>
      <c r="K28" s="9"/>
      <c r="L28" s="9"/>
    </row>
    <row r="29" spans="1:12" ht="12.75">
      <c r="A29" s="4"/>
      <c r="B29" s="4"/>
      <c r="C29" s="4"/>
      <c r="D29" s="4"/>
      <c r="E29" s="9"/>
      <c r="F29" s="9"/>
      <c r="G29" s="9"/>
      <c r="H29" s="9"/>
      <c r="I29" s="9"/>
      <c r="J29" s="9"/>
      <c r="K29" s="9"/>
      <c r="L29" s="9"/>
    </row>
    <row r="30" spans="1:12" ht="12.75">
      <c r="A30" s="4"/>
      <c r="B30" s="4"/>
      <c r="C30" s="4"/>
      <c r="D30" s="4"/>
      <c r="E30" s="9"/>
      <c r="F30" s="9"/>
      <c r="G30" s="9"/>
      <c r="H30" s="9"/>
      <c r="I30" s="9"/>
      <c r="J30" s="9"/>
      <c r="K30" s="9"/>
      <c r="L30" s="9"/>
    </row>
  </sheetData>
  <mergeCells count="4">
    <mergeCell ref="G3:H3"/>
    <mergeCell ref="I3:J3"/>
    <mergeCell ref="C3:D3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EB33"/>
  <sheetViews>
    <sheetView workbookViewId="0" topLeftCell="B1">
      <pane xSplit="4" ySplit="7" topLeftCell="CT8" activePane="bottomRight" state="frozen"/>
      <selection pane="topLeft" activeCell="B1" sqref="B1"/>
      <selection pane="topRight" activeCell="Q1" sqref="Q1"/>
      <selection pane="bottomLeft" activeCell="B20" sqref="B20"/>
      <selection pane="bottomRight" activeCell="DC24" sqref="DC24"/>
    </sheetView>
  </sheetViews>
  <sheetFormatPr defaultColWidth="9.00390625" defaultRowHeight="12.75"/>
  <cols>
    <col min="1" max="1" width="3.00390625" style="0" customWidth="1"/>
    <col min="2" max="2" width="12.25390625" style="0" customWidth="1"/>
    <col min="3" max="3" width="5.125" style="0" hidden="1" customWidth="1"/>
    <col min="4" max="4" width="7.00390625" style="0" hidden="1" customWidth="1"/>
    <col min="5" max="5" width="6.25390625" style="0" hidden="1" customWidth="1"/>
    <col min="6" max="6" width="8.375" style="0" hidden="1" customWidth="1"/>
    <col min="7" max="14" width="7.25390625" style="0" hidden="1" customWidth="1"/>
    <col min="15" max="17" width="8.375" style="0" hidden="1" customWidth="1"/>
    <col min="18" max="21" width="8.375" style="0" customWidth="1"/>
    <col min="22" max="22" width="0" style="0" hidden="1" customWidth="1"/>
    <col min="23" max="23" width="8.375" style="0" hidden="1" customWidth="1"/>
    <col min="24" max="25" width="7.875" style="0" hidden="1" customWidth="1"/>
    <col min="26" max="34" width="7.00390625" style="0" hidden="1" customWidth="1"/>
    <col min="35" max="35" width="7.625" style="0" hidden="1" customWidth="1"/>
    <col min="36" max="39" width="9.00390625" style="0" customWidth="1"/>
    <col min="40" max="40" width="8.625" style="0" hidden="1" customWidth="1"/>
    <col min="41" max="41" width="7.75390625" style="0" hidden="1" customWidth="1"/>
    <col min="42" max="42" width="8.125" style="0" hidden="1" customWidth="1"/>
    <col min="43" max="43" width="8.25390625" style="0" hidden="1" customWidth="1"/>
    <col min="44" max="44" width="7.75390625" style="0" hidden="1" customWidth="1"/>
    <col min="45" max="45" width="7.875" style="0" hidden="1" customWidth="1"/>
    <col min="46" max="46" width="7.75390625" style="0" hidden="1" customWidth="1"/>
    <col min="47" max="48" width="6.875" style="0" hidden="1" customWidth="1"/>
    <col min="49" max="53" width="7.00390625" style="0" hidden="1" customWidth="1"/>
    <col min="54" max="54" width="8.625" style="0" hidden="1" customWidth="1"/>
    <col min="59" max="60" width="0" style="0" hidden="1" customWidth="1"/>
    <col min="61" max="64" width="8.375" style="0" hidden="1" customWidth="1"/>
    <col min="65" max="65" width="0" style="0" hidden="1" customWidth="1"/>
    <col min="69" max="69" width="0" style="0" hidden="1" customWidth="1"/>
    <col min="70" max="70" width="7.125" style="0" hidden="1" customWidth="1"/>
    <col min="71" max="71" width="7.25390625" style="0" hidden="1" customWidth="1"/>
    <col min="72" max="73" width="8.25390625" style="0" hidden="1" customWidth="1"/>
    <col min="74" max="80" width="7.00390625" style="0" hidden="1" customWidth="1"/>
    <col min="84" max="86" width="0" style="0" hidden="1" customWidth="1"/>
    <col min="87" max="88" width="8.125" style="0" hidden="1" customWidth="1"/>
    <col min="89" max="96" width="7.125" style="0" hidden="1" customWidth="1"/>
    <col min="97" max="97" width="8.125" style="0" hidden="1" customWidth="1"/>
    <col min="98" max="100" width="8.75390625" style="0" customWidth="1"/>
    <col min="101" max="101" width="0" style="0" hidden="1" customWidth="1"/>
    <col min="102" max="102" width="7.625" style="0" hidden="1" customWidth="1"/>
    <col min="103" max="105" width="0" style="0" hidden="1" customWidth="1"/>
    <col min="107" max="107" width="9.25390625" style="0" customWidth="1"/>
    <col min="108" max="108" width="0" style="0" hidden="1" customWidth="1"/>
    <col min="109" max="109" width="7.625" style="0" hidden="1" customWidth="1"/>
    <col min="110" max="110" width="0" style="0" hidden="1" customWidth="1"/>
    <col min="111" max="112" width="8.00390625" style="0" hidden="1" customWidth="1"/>
    <col min="113" max="113" width="9.375" style="0" hidden="1" customWidth="1"/>
    <col min="115" max="115" width="8.25390625" style="0" customWidth="1"/>
    <col min="116" max="116" width="8.625" style="0" customWidth="1"/>
    <col min="117" max="117" width="0" style="0" hidden="1" customWidth="1"/>
    <col min="118" max="118" width="5.875" style="0" hidden="1" customWidth="1"/>
    <col min="119" max="120" width="0" style="0" hidden="1" customWidth="1"/>
    <col min="121" max="123" width="8.125" style="0" hidden="1" customWidth="1"/>
    <col min="127" max="127" width="0" style="0" hidden="1" customWidth="1"/>
    <col min="128" max="129" width="7.25390625" style="0" hidden="1" customWidth="1"/>
  </cols>
  <sheetData>
    <row r="3" s="99" customFormat="1" ht="13.5" thickBot="1"/>
    <row r="4" spans="2:131" s="99" customFormat="1" ht="13.5" thickBot="1">
      <c r="B4" s="438" t="s">
        <v>19</v>
      </c>
      <c r="C4" s="440"/>
      <c r="D4" s="440"/>
      <c r="E4" s="439"/>
      <c r="F4" s="438">
        <v>2111</v>
      </c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39"/>
      <c r="S4" s="106"/>
      <c r="T4" s="106"/>
      <c r="U4" s="106"/>
      <c r="V4" s="438">
        <v>2120</v>
      </c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39"/>
      <c r="AK4" s="106"/>
      <c r="AL4" s="106"/>
      <c r="AM4" s="106"/>
      <c r="AN4" s="438">
        <v>2210</v>
      </c>
      <c r="AO4" s="440"/>
      <c r="AP4" s="440"/>
      <c r="AQ4" s="440"/>
      <c r="AR4" s="440"/>
      <c r="AS4" s="440"/>
      <c r="AT4" s="440"/>
      <c r="AU4" s="440"/>
      <c r="AV4" s="440"/>
      <c r="AW4" s="440"/>
      <c r="AX4" s="440"/>
      <c r="AY4" s="440"/>
      <c r="AZ4" s="440"/>
      <c r="BA4" s="440"/>
      <c r="BB4" s="440"/>
      <c r="BC4" s="439"/>
      <c r="BD4" s="230"/>
      <c r="BE4" s="230"/>
      <c r="BF4" s="230"/>
      <c r="BG4" s="108">
        <v>2220</v>
      </c>
      <c r="BH4" s="229"/>
      <c r="BI4" s="229"/>
      <c r="BJ4" s="229"/>
      <c r="BK4" s="229"/>
      <c r="BL4" s="229"/>
      <c r="BM4" s="229"/>
      <c r="BN4" s="229">
        <v>2220</v>
      </c>
      <c r="BO4" s="438"/>
      <c r="BP4" s="439"/>
      <c r="BQ4" s="438">
        <v>2230</v>
      </c>
      <c r="BR4" s="440"/>
      <c r="BS4" s="440"/>
      <c r="BT4" s="440"/>
      <c r="BU4" s="440"/>
      <c r="BV4" s="440"/>
      <c r="BW4" s="440"/>
      <c r="BX4" s="440"/>
      <c r="BY4" s="440"/>
      <c r="BZ4" s="440"/>
      <c r="CA4" s="440"/>
      <c r="CB4" s="440"/>
      <c r="CC4" s="439"/>
      <c r="CD4" s="106"/>
      <c r="CE4" s="106"/>
      <c r="CF4" s="447">
        <v>2240</v>
      </c>
      <c r="CG4" s="448"/>
      <c r="CH4" s="448"/>
      <c r="CI4" s="448"/>
      <c r="CJ4" s="448"/>
      <c r="CK4" s="448"/>
      <c r="CL4" s="448"/>
      <c r="CM4" s="448"/>
      <c r="CN4" s="448"/>
      <c r="CO4" s="448"/>
      <c r="CP4" s="448"/>
      <c r="CQ4" s="448"/>
      <c r="CR4" s="448"/>
      <c r="CS4" s="448"/>
      <c r="CT4" s="438">
        <v>2240</v>
      </c>
      <c r="CU4" s="440"/>
      <c r="CV4" s="439"/>
      <c r="CW4" s="108">
        <v>2250</v>
      </c>
      <c r="CX4" s="108"/>
      <c r="CY4" s="108"/>
      <c r="CZ4" s="108"/>
      <c r="DA4" s="108"/>
      <c r="DB4" s="108">
        <v>2250</v>
      </c>
      <c r="DC4" s="108">
        <v>2272</v>
      </c>
      <c r="DD4" s="438">
        <v>2273</v>
      </c>
      <c r="DE4" s="440"/>
      <c r="DF4" s="440"/>
      <c r="DG4" s="440"/>
      <c r="DH4" s="440"/>
      <c r="DI4" s="440"/>
      <c r="DJ4" s="439"/>
      <c r="DK4" s="106"/>
      <c r="DL4" s="106"/>
      <c r="DM4" s="438">
        <v>2274</v>
      </c>
      <c r="DN4" s="440"/>
      <c r="DO4" s="440"/>
      <c r="DP4" s="440"/>
      <c r="DQ4" s="440"/>
      <c r="DR4" s="440"/>
      <c r="DS4" s="440"/>
      <c r="DT4" s="439"/>
      <c r="DU4" s="230"/>
      <c r="DV4" s="230"/>
      <c r="DW4" s="108">
        <v>2800</v>
      </c>
      <c r="DX4" s="108"/>
      <c r="DY4" s="108"/>
      <c r="DZ4" s="108"/>
      <c r="EA4" s="108">
        <v>2282</v>
      </c>
    </row>
    <row r="5" spans="2:131" s="99" customFormat="1" ht="13.5" thickBot="1">
      <c r="B5" s="116"/>
      <c r="C5" s="116"/>
      <c r="D5" s="231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438" t="s">
        <v>101</v>
      </c>
      <c r="T5" s="440"/>
      <c r="U5" s="439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438" t="s">
        <v>111</v>
      </c>
      <c r="AL5" s="440"/>
      <c r="AM5" s="439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438" t="s">
        <v>111</v>
      </c>
      <c r="BE5" s="440"/>
      <c r="BF5" s="439"/>
      <c r="BG5" s="116"/>
      <c r="BH5" s="116"/>
      <c r="BI5" s="116"/>
      <c r="BJ5" s="116"/>
      <c r="BK5" s="116"/>
      <c r="BL5" s="116"/>
      <c r="BM5" s="116"/>
      <c r="BN5" s="116"/>
      <c r="BO5" s="438" t="s">
        <v>111</v>
      </c>
      <c r="BP5" s="439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438" t="s">
        <v>111</v>
      </c>
      <c r="CE5" s="439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438" t="s">
        <v>111</v>
      </c>
      <c r="CV5" s="439"/>
      <c r="CW5" s="116"/>
      <c r="CX5" s="116"/>
      <c r="CY5" s="116"/>
      <c r="CZ5" s="116"/>
      <c r="DA5" s="116"/>
      <c r="DB5" s="116"/>
      <c r="DC5" s="116"/>
      <c r="DD5" s="116"/>
      <c r="DE5" s="116"/>
      <c r="DF5" s="106"/>
      <c r="DG5" s="116"/>
      <c r="DH5" s="116"/>
      <c r="DI5" s="116"/>
      <c r="DJ5" s="116"/>
      <c r="DK5" s="438" t="s">
        <v>111</v>
      </c>
      <c r="DL5" s="439"/>
      <c r="DM5" s="116"/>
      <c r="DN5" s="116"/>
      <c r="DO5" s="116"/>
      <c r="DP5" s="116"/>
      <c r="DQ5" s="116"/>
      <c r="DR5" s="116"/>
      <c r="DS5" s="116"/>
      <c r="DT5" s="116"/>
      <c r="DU5" s="438" t="s">
        <v>111</v>
      </c>
      <c r="DV5" s="439"/>
      <c r="DW5" s="116"/>
      <c r="DX5" s="116"/>
      <c r="DY5" s="116"/>
      <c r="DZ5" s="116"/>
      <c r="EA5" s="116"/>
    </row>
    <row r="6" spans="2:132" ht="63.75" customHeight="1">
      <c r="B6" s="285">
        <v>1010</v>
      </c>
      <c r="C6" s="285"/>
      <c r="D6" s="441" t="s">
        <v>96</v>
      </c>
      <c r="E6" s="285"/>
      <c r="F6" s="286" t="s">
        <v>27</v>
      </c>
      <c r="G6" s="286" t="s">
        <v>97</v>
      </c>
      <c r="H6" s="286" t="s">
        <v>103</v>
      </c>
      <c r="I6" s="286" t="s">
        <v>79</v>
      </c>
      <c r="J6" s="286" t="s">
        <v>103</v>
      </c>
      <c r="K6" s="286"/>
      <c r="L6" s="286"/>
      <c r="M6" s="286"/>
      <c r="N6" s="286"/>
      <c r="O6" s="286"/>
      <c r="P6" s="286"/>
      <c r="Q6" s="286" t="s">
        <v>51</v>
      </c>
      <c r="R6" s="288" t="s">
        <v>206</v>
      </c>
      <c r="S6" s="286" t="s">
        <v>110</v>
      </c>
      <c r="T6" s="286" t="s">
        <v>79</v>
      </c>
      <c r="U6" s="286" t="s">
        <v>108</v>
      </c>
      <c r="V6" s="287" t="s">
        <v>31</v>
      </c>
      <c r="W6" s="287" t="s">
        <v>98</v>
      </c>
      <c r="X6" s="287" t="s">
        <v>103</v>
      </c>
      <c r="Y6" s="287" t="s">
        <v>79</v>
      </c>
      <c r="Z6" s="287" t="s">
        <v>103</v>
      </c>
      <c r="AA6" s="287"/>
      <c r="AB6" s="287"/>
      <c r="AC6" s="287"/>
      <c r="AD6" s="287"/>
      <c r="AE6" s="287"/>
      <c r="AF6" s="287"/>
      <c r="AG6" s="287"/>
      <c r="AH6" s="287"/>
      <c r="AI6" s="287" t="s">
        <v>51</v>
      </c>
      <c r="AJ6" s="289" t="s">
        <v>32</v>
      </c>
      <c r="AK6" s="287" t="s">
        <v>107</v>
      </c>
      <c r="AL6" s="287" t="s">
        <v>79</v>
      </c>
      <c r="AM6" s="287" t="s">
        <v>108</v>
      </c>
      <c r="AN6" s="286" t="s">
        <v>99</v>
      </c>
      <c r="AO6" s="286" t="s">
        <v>114</v>
      </c>
      <c r="AP6" s="286" t="s">
        <v>114</v>
      </c>
      <c r="AQ6" s="286" t="s">
        <v>114</v>
      </c>
      <c r="AR6" s="286" t="s">
        <v>114</v>
      </c>
      <c r="AS6" s="286" t="s">
        <v>121</v>
      </c>
      <c r="AT6" s="286" t="s">
        <v>79</v>
      </c>
      <c r="AU6" s="286" t="s">
        <v>155</v>
      </c>
      <c r="AV6" s="286" t="s">
        <v>114</v>
      </c>
      <c r="AW6" s="286" t="s">
        <v>155</v>
      </c>
      <c r="AX6" s="286"/>
      <c r="AY6" s="286"/>
      <c r="AZ6" s="286"/>
      <c r="BA6" s="286"/>
      <c r="BB6" s="288" t="s">
        <v>51</v>
      </c>
      <c r="BC6" s="288" t="s">
        <v>28</v>
      </c>
      <c r="BD6" s="286" t="s">
        <v>110</v>
      </c>
      <c r="BE6" s="286" t="s">
        <v>79</v>
      </c>
      <c r="BF6" s="286" t="s">
        <v>104</v>
      </c>
      <c r="BG6" s="287" t="s">
        <v>14</v>
      </c>
      <c r="BH6" s="287" t="s">
        <v>121</v>
      </c>
      <c r="BI6" s="287" t="s">
        <v>155</v>
      </c>
      <c r="BJ6" s="287" t="s">
        <v>121</v>
      </c>
      <c r="BK6" s="287" t="s">
        <v>155</v>
      </c>
      <c r="BL6" s="287" t="s">
        <v>155</v>
      </c>
      <c r="BM6" s="287"/>
      <c r="BN6" s="289" t="s">
        <v>112</v>
      </c>
      <c r="BO6" s="287" t="s">
        <v>110</v>
      </c>
      <c r="BP6" s="287" t="s">
        <v>108</v>
      </c>
      <c r="BQ6" s="286" t="s">
        <v>33</v>
      </c>
      <c r="BR6" s="286" t="s">
        <v>159</v>
      </c>
      <c r="BS6" s="286" t="s">
        <v>156</v>
      </c>
      <c r="BT6" s="286" t="s">
        <v>107</v>
      </c>
      <c r="BU6" s="286" t="s">
        <v>107</v>
      </c>
      <c r="BV6" s="286" t="s">
        <v>107</v>
      </c>
      <c r="BW6" s="286"/>
      <c r="BX6" s="286"/>
      <c r="BY6" s="286"/>
      <c r="BZ6" s="286"/>
      <c r="CA6" s="286"/>
      <c r="CB6" s="288" t="s">
        <v>51</v>
      </c>
      <c r="CC6" s="288" t="s">
        <v>34</v>
      </c>
      <c r="CD6" s="286" t="s">
        <v>107</v>
      </c>
      <c r="CE6" s="286" t="s">
        <v>108</v>
      </c>
      <c r="CF6" s="287" t="s">
        <v>29</v>
      </c>
      <c r="CG6" s="287" t="s">
        <v>121</v>
      </c>
      <c r="CH6" s="287" t="s">
        <v>121</v>
      </c>
      <c r="CI6" s="287" t="s">
        <v>121</v>
      </c>
      <c r="CJ6" s="287"/>
      <c r="CK6" s="287"/>
      <c r="CL6" s="287"/>
      <c r="CM6" s="287"/>
      <c r="CN6" s="287"/>
      <c r="CO6" s="287"/>
      <c r="CP6" s="287"/>
      <c r="CQ6" s="287"/>
      <c r="CR6" s="287"/>
      <c r="CS6" s="287" t="s">
        <v>51</v>
      </c>
      <c r="CT6" s="289" t="s">
        <v>30</v>
      </c>
      <c r="CU6" s="287" t="s">
        <v>110</v>
      </c>
      <c r="CV6" s="287" t="s">
        <v>108</v>
      </c>
      <c r="CW6" s="286" t="s">
        <v>15</v>
      </c>
      <c r="CX6" s="286"/>
      <c r="CY6" s="286"/>
      <c r="CZ6" s="286"/>
      <c r="DA6" s="288" t="s">
        <v>51</v>
      </c>
      <c r="DB6" s="288" t="s">
        <v>47</v>
      </c>
      <c r="DC6" s="289" t="s">
        <v>16</v>
      </c>
      <c r="DD6" s="288"/>
      <c r="DE6" s="449"/>
      <c r="DF6" s="450" t="s">
        <v>35</v>
      </c>
      <c r="DG6" s="451"/>
      <c r="DH6" s="451"/>
      <c r="DI6" s="288" t="s">
        <v>51</v>
      </c>
      <c r="DJ6" s="288" t="s">
        <v>36</v>
      </c>
      <c r="DK6" s="286" t="s">
        <v>110</v>
      </c>
      <c r="DL6" s="286" t="s">
        <v>108</v>
      </c>
      <c r="DM6" s="287"/>
      <c r="DN6" s="287"/>
      <c r="DO6" s="287" t="s">
        <v>37</v>
      </c>
      <c r="DP6" s="287" t="s">
        <v>107</v>
      </c>
      <c r="DQ6" s="287"/>
      <c r="DR6" s="287"/>
      <c r="DS6" s="287" t="s">
        <v>51</v>
      </c>
      <c r="DT6" s="289" t="s">
        <v>38</v>
      </c>
      <c r="DU6" s="287" t="s">
        <v>107</v>
      </c>
      <c r="DV6" s="287" t="s">
        <v>108</v>
      </c>
      <c r="DW6" s="286" t="s">
        <v>18</v>
      </c>
      <c r="DX6" s="286"/>
      <c r="DY6" s="286"/>
      <c r="DZ6" s="286" t="s">
        <v>44</v>
      </c>
      <c r="EA6" s="287" t="s">
        <v>17</v>
      </c>
      <c r="EB6" s="290"/>
    </row>
    <row r="7" spans="2:132" s="308" customFormat="1" ht="13.5" thickBot="1">
      <c r="B7" s="300" t="s">
        <v>13</v>
      </c>
      <c r="C7" s="301" t="s">
        <v>7</v>
      </c>
      <c r="D7" s="442"/>
      <c r="E7" s="301" t="s">
        <v>6</v>
      </c>
      <c r="F7" s="302">
        <v>2111</v>
      </c>
      <c r="G7" s="133">
        <v>2111</v>
      </c>
      <c r="H7" s="133" t="s">
        <v>136</v>
      </c>
      <c r="I7" s="133" t="s">
        <v>150</v>
      </c>
      <c r="J7" s="133" t="s">
        <v>158</v>
      </c>
      <c r="K7" s="133"/>
      <c r="L7" s="133"/>
      <c r="M7" s="133"/>
      <c r="N7" s="133"/>
      <c r="O7" s="133"/>
      <c r="P7" s="133"/>
      <c r="Q7" s="133"/>
      <c r="R7" s="302">
        <v>2111</v>
      </c>
      <c r="S7" s="302"/>
      <c r="T7" s="302"/>
      <c r="U7" s="302"/>
      <c r="V7" s="303">
        <v>2120</v>
      </c>
      <c r="W7" s="303">
        <v>2120</v>
      </c>
      <c r="X7" s="130" t="s">
        <v>136</v>
      </c>
      <c r="Y7" s="130" t="s">
        <v>151</v>
      </c>
      <c r="Z7" s="130" t="s">
        <v>158</v>
      </c>
      <c r="AA7" s="130"/>
      <c r="AB7" s="130"/>
      <c r="AC7" s="130"/>
      <c r="AD7" s="130"/>
      <c r="AE7" s="130"/>
      <c r="AF7" s="130"/>
      <c r="AG7" s="304"/>
      <c r="AH7" s="304"/>
      <c r="AI7" s="304"/>
      <c r="AJ7" s="303">
        <v>2120</v>
      </c>
      <c r="AK7" s="303"/>
      <c r="AL7" s="303"/>
      <c r="AM7" s="303"/>
      <c r="AN7" s="133" t="s">
        <v>9</v>
      </c>
      <c r="AO7" s="133" t="s">
        <v>115</v>
      </c>
      <c r="AP7" s="133" t="s">
        <v>119</v>
      </c>
      <c r="AQ7" s="133" t="s">
        <v>120</v>
      </c>
      <c r="AR7" s="133" t="s">
        <v>123</v>
      </c>
      <c r="AS7" s="133" t="s">
        <v>141</v>
      </c>
      <c r="AT7" s="133" t="s">
        <v>149</v>
      </c>
      <c r="AU7" s="133" t="s">
        <v>156</v>
      </c>
      <c r="AV7" s="133" t="s">
        <v>157</v>
      </c>
      <c r="AW7" s="133" t="s">
        <v>167</v>
      </c>
      <c r="AX7" s="305"/>
      <c r="AY7" s="305"/>
      <c r="AZ7" s="305"/>
      <c r="BA7" s="305"/>
      <c r="BB7" s="305"/>
      <c r="BC7" s="302">
        <v>2210</v>
      </c>
      <c r="BD7" s="302"/>
      <c r="BE7" s="302"/>
      <c r="BF7" s="302"/>
      <c r="BG7" s="303">
        <v>2220</v>
      </c>
      <c r="BH7" s="130" t="s">
        <v>123</v>
      </c>
      <c r="BI7" s="130" t="s">
        <v>156</v>
      </c>
      <c r="BJ7" s="130" t="s">
        <v>157</v>
      </c>
      <c r="BK7" s="130" t="s">
        <v>167</v>
      </c>
      <c r="BL7" s="130" t="s">
        <v>169</v>
      </c>
      <c r="BM7" s="303"/>
      <c r="BN7" s="303">
        <v>2220</v>
      </c>
      <c r="BO7" s="303"/>
      <c r="BP7" s="303"/>
      <c r="BQ7" s="302">
        <v>2230</v>
      </c>
      <c r="BR7" s="302"/>
      <c r="BS7" s="133" t="s">
        <v>156</v>
      </c>
      <c r="BT7" s="133" t="s">
        <v>158</v>
      </c>
      <c r="BU7" s="133" t="s">
        <v>167</v>
      </c>
      <c r="BV7" s="133" t="s">
        <v>170</v>
      </c>
      <c r="BW7" s="133"/>
      <c r="BX7" s="133"/>
      <c r="BY7" s="133"/>
      <c r="BZ7" s="133"/>
      <c r="CA7" s="133"/>
      <c r="CB7" s="133"/>
      <c r="CC7" s="302">
        <v>2230</v>
      </c>
      <c r="CD7" s="302"/>
      <c r="CE7" s="302"/>
      <c r="CF7" s="130" t="s">
        <v>10</v>
      </c>
      <c r="CG7" s="130" t="s">
        <v>124</v>
      </c>
      <c r="CH7" s="130" t="s">
        <v>142</v>
      </c>
      <c r="CI7" s="130" t="s">
        <v>157</v>
      </c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303">
        <v>2240</v>
      </c>
      <c r="CU7" s="303"/>
      <c r="CV7" s="303"/>
      <c r="CW7" s="302">
        <v>2250</v>
      </c>
      <c r="CX7" s="133"/>
      <c r="CY7" s="133"/>
      <c r="CZ7" s="133"/>
      <c r="DA7" s="133"/>
      <c r="DB7" s="302">
        <v>2250</v>
      </c>
      <c r="DC7" s="303">
        <v>2272</v>
      </c>
      <c r="DD7" s="133" t="s">
        <v>100</v>
      </c>
      <c r="DE7" s="302" t="s">
        <v>6</v>
      </c>
      <c r="DF7" s="302">
        <v>2273</v>
      </c>
      <c r="DG7" s="133"/>
      <c r="DH7" s="133"/>
      <c r="DI7" s="133"/>
      <c r="DJ7" s="302">
        <v>2273</v>
      </c>
      <c r="DK7" s="302"/>
      <c r="DL7" s="302"/>
      <c r="DM7" s="306" t="s">
        <v>83</v>
      </c>
      <c r="DN7" s="306" t="s">
        <v>6</v>
      </c>
      <c r="DO7" s="303">
        <v>2274</v>
      </c>
      <c r="DP7" s="130" t="s">
        <v>160</v>
      </c>
      <c r="DQ7" s="130"/>
      <c r="DR7" s="130"/>
      <c r="DS7" s="130"/>
      <c r="DT7" s="303">
        <v>2274</v>
      </c>
      <c r="DU7" s="303"/>
      <c r="DV7" s="303"/>
      <c r="DW7" s="302">
        <v>2800</v>
      </c>
      <c r="DX7" s="133"/>
      <c r="DY7" s="133"/>
      <c r="DZ7" s="302">
        <v>2800</v>
      </c>
      <c r="EA7" s="303">
        <v>2282</v>
      </c>
      <c r="EB7" s="307" t="s">
        <v>0</v>
      </c>
    </row>
    <row r="8" spans="2:132" ht="12.75">
      <c r="B8" s="36" t="s">
        <v>84</v>
      </c>
      <c r="C8" s="36">
        <v>101</v>
      </c>
      <c r="D8" s="36">
        <v>130550</v>
      </c>
      <c r="E8" s="76">
        <f>D8/D25*100</f>
        <v>23.676097207109176</v>
      </c>
      <c r="F8" s="129">
        <v>1225986</v>
      </c>
      <c r="G8" s="129"/>
      <c r="H8" s="129">
        <f>E8*H26/100</f>
        <v>-7637.908959013421</v>
      </c>
      <c r="I8" s="129"/>
      <c r="J8" s="129">
        <f>J26*E8/100</f>
        <v>130455.29561117156</v>
      </c>
      <c r="K8" s="129"/>
      <c r="L8" s="129"/>
      <c r="M8" s="129"/>
      <c r="N8" s="129"/>
      <c r="O8" s="129"/>
      <c r="P8" s="129"/>
      <c r="Q8" s="291"/>
      <c r="R8" s="291">
        <f>SUM(F8:P8)</f>
        <v>1348803.386652158</v>
      </c>
      <c r="S8" s="292">
        <f>F8+H8+J8</f>
        <v>1348803.386652158</v>
      </c>
      <c r="T8" s="292"/>
      <c r="U8" s="292"/>
      <c r="V8" s="80">
        <v>282062</v>
      </c>
      <c r="W8" s="80"/>
      <c r="X8" s="80">
        <f>E8*X26/100</f>
        <v>-1688.1057308668844</v>
      </c>
      <c r="Y8" s="293"/>
      <c r="Z8" s="80">
        <f>E8*Z26/100</f>
        <v>33051.83170112441</v>
      </c>
      <c r="AA8" s="80"/>
      <c r="AB8" s="80"/>
      <c r="AC8" s="80"/>
      <c r="AD8" s="80"/>
      <c r="AE8" s="80"/>
      <c r="AF8" s="80"/>
      <c r="AG8" s="80"/>
      <c r="AH8" s="80"/>
      <c r="AI8" s="139"/>
      <c r="AJ8" s="139">
        <f>SUM(V8:AH8)</f>
        <v>313425.72597025754</v>
      </c>
      <c r="AK8" s="179">
        <f>V8+X8+Z8</f>
        <v>313425.72597025754</v>
      </c>
      <c r="AL8" s="179">
        <f>W8</f>
        <v>0</v>
      </c>
      <c r="AM8" s="179"/>
      <c r="AN8" s="294"/>
      <c r="AO8" s="280"/>
      <c r="AP8" s="280">
        <v>43000</v>
      </c>
      <c r="AQ8" s="280"/>
      <c r="AR8" s="280"/>
      <c r="AS8" s="280"/>
      <c r="AT8" s="280"/>
      <c r="AU8" s="280">
        <f>C8/C25*AU26</f>
        <v>4686.77494199536</v>
      </c>
      <c r="AV8" s="280"/>
      <c r="AW8" s="280">
        <f>C8/C25*AW26</f>
        <v>-3515.08120649652</v>
      </c>
      <c r="AX8" s="280"/>
      <c r="AY8" s="280"/>
      <c r="AZ8" s="280"/>
      <c r="BA8" s="280"/>
      <c r="BB8" s="281"/>
      <c r="BC8" s="291">
        <f>SUM(AN8:BA8)</f>
        <v>44171.69373549884</v>
      </c>
      <c r="BD8" s="291">
        <f>AU8+AW8</f>
        <v>1171.69373549884</v>
      </c>
      <c r="BE8" s="291">
        <f>AN8</f>
        <v>0</v>
      </c>
      <c r="BF8" s="291">
        <f>AO8+AP8+AQ8+AR8+AS8+AV8</f>
        <v>43000</v>
      </c>
      <c r="BG8" s="295">
        <v>1000</v>
      </c>
      <c r="BH8" s="295"/>
      <c r="BI8" s="80">
        <f>BI26/C25*C8</f>
        <v>7030.16241299304</v>
      </c>
      <c r="BJ8" s="80"/>
      <c r="BK8" s="80">
        <f>C8/C25*BK26</f>
        <v>7030.16241299304</v>
      </c>
      <c r="BL8" s="80">
        <f>C8/C25*BL26</f>
        <v>1171.69373549884</v>
      </c>
      <c r="BM8" s="80"/>
      <c r="BN8" s="139">
        <f>BG8+BH8+BI8+BJ8+BM8+BK8+BL8</f>
        <v>16232.01856148492</v>
      </c>
      <c r="BO8" s="139">
        <f>BG8+BI8+BK8+BL8</f>
        <v>16232.01856148492</v>
      </c>
      <c r="BP8" s="296">
        <f>BH8+BJ8</f>
        <v>0</v>
      </c>
      <c r="BQ8" s="129">
        <v>192322</v>
      </c>
      <c r="BR8" s="367">
        <f>BQ8/BQ25*100</f>
        <v>23.43389789204338</v>
      </c>
      <c r="BS8" s="129">
        <f>BS26/C25*C8</f>
        <v>-11716.937354988399</v>
      </c>
      <c r="BT8" s="129">
        <f>BR8*BT26/100</f>
        <v>-35150.84683806507</v>
      </c>
      <c r="BU8" s="129">
        <f>BR8*BU26/100</f>
        <v>-3515.0846838065067</v>
      </c>
      <c r="BV8" s="129">
        <f>C8/C25*BV26</f>
        <v>-1171.69373549884</v>
      </c>
      <c r="BW8" s="129"/>
      <c r="BX8" s="129"/>
      <c r="BY8" s="129"/>
      <c r="BZ8" s="129"/>
      <c r="CA8" s="129"/>
      <c r="CB8" s="129"/>
      <c r="CC8" s="291">
        <f>BQ8+BS8+BT8+BU8+BV8+BW8+BX8+BY8+BZ8+CA8</f>
        <v>140767.43738764117</v>
      </c>
      <c r="CD8" s="292">
        <f>BQ8+BS8+BT8+BU8+BV8</f>
        <v>140767.43738764117</v>
      </c>
      <c r="CE8" s="292"/>
      <c r="CF8" s="109">
        <v>22300</v>
      </c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297"/>
      <c r="CT8" s="131">
        <f>SUM(CF8:CR8)</f>
        <v>22300</v>
      </c>
      <c r="CU8" s="131">
        <f>CF8</f>
        <v>22300</v>
      </c>
      <c r="CV8" s="131">
        <f>CG8+CH8+CI8</f>
        <v>0</v>
      </c>
      <c r="CW8" s="82"/>
      <c r="CX8" s="82"/>
      <c r="CY8" s="82"/>
      <c r="CZ8" s="82"/>
      <c r="DA8" s="121"/>
      <c r="DB8" s="122">
        <f>SUM(CW8:CY8)</f>
        <v>0</v>
      </c>
      <c r="DC8" s="295">
        <v>38481</v>
      </c>
      <c r="DD8" s="82">
        <v>39080</v>
      </c>
      <c r="DE8" s="134">
        <f>DD8/DD25*100</f>
        <v>17.38294976380895</v>
      </c>
      <c r="DF8" s="129">
        <v>85177</v>
      </c>
      <c r="DG8" s="129"/>
      <c r="DH8" s="129"/>
      <c r="DI8" s="140"/>
      <c r="DJ8" s="291">
        <f>SUM(DF8:DH8)</f>
        <v>85177</v>
      </c>
      <c r="DK8" s="292">
        <f>DF8</f>
        <v>85177</v>
      </c>
      <c r="DL8" s="292"/>
      <c r="DM8" s="295">
        <v>24650</v>
      </c>
      <c r="DN8" s="84">
        <f>DM8/DM25*100</f>
        <v>32.54640999234202</v>
      </c>
      <c r="DO8" s="80">
        <v>162293</v>
      </c>
      <c r="DP8" s="80">
        <f>DN8*DP26/100</f>
        <v>-32546.409992342018</v>
      </c>
      <c r="DQ8" s="80"/>
      <c r="DR8" s="80"/>
      <c r="DS8" s="80"/>
      <c r="DT8" s="298">
        <f>SUM(DO8:DR8)</f>
        <v>129746.59000765799</v>
      </c>
      <c r="DU8" s="299">
        <f>DO8+DP8</f>
        <v>129746.59000765799</v>
      </c>
      <c r="DV8" s="299"/>
      <c r="DW8" s="82"/>
      <c r="DX8" s="82"/>
      <c r="DY8" s="82"/>
      <c r="DZ8" s="122">
        <f>SUM(DW8:DY8)</f>
        <v>0</v>
      </c>
      <c r="EA8" s="131"/>
      <c r="EB8" s="86">
        <f>R8+AJ8+BC8+BG8+CC8+CT8+DB8+DC8+DJ8+DT8+DZ8+EA8</f>
        <v>2123872.8337532138</v>
      </c>
    </row>
    <row r="9" spans="2:132" ht="12.75">
      <c r="B9" s="4" t="s">
        <v>85</v>
      </c>
      <c r="C9" s="4">
        <v>29</v>
      </c>
      <c r="D9" s="4">
        <v>36450</v>
      </c>
      <c r="E9" s="16">
        <f>D9/D25*100</f>
        <v>6.61044613710555</v>
      </c>
      <c r="F9" s="113">
        <v>327378</v>
      </c>
      <c r="G9" s="113"/>
      <c r="H9" s="113">
        <f>E9*H26/100</f>
        <v>-2132.5299238302505</v>
      </c>
      <c r="I9" s="113"/>
      <c r="J9" s="113">
        <f>J26*E9/100</f>
        <v>36423.55821545158</v>
      </c>
      <c r="K9" s="113"/>
      <c r="L9" s="113"/>
      <c r="M9" s="113"/>
      <c r="N9" s="113"/>
      <c r="O9" s="113"/>
      <c r="P9" s="113"/>
      <c r="Q9" s="149"/>
      <c r="R9" s="149">
        <f aca="true" t="shared" si="0" ref="R9:R24">SUM(F9:P9)</f>
        <v>361669.02829162136</v>
      </c>
      <c r="S9" s="292">
        <f aca="true" t="shared" si="1" ref="S9:S24">F9+H9+J9</f>
        <v>361669.02829162136</v>
      </c>
      <c r="T9" s="241">
        <f>G9</f>
        <v>0</v>
      </c>
      <c r="U9" s="241"/>
      <c r="V9" s="66">
        <v>75320</v>
      </c>
      <c r="W9" s="66"/>
      <c r="X9" s="66">
        <f>E9*X26/100</f>
        <v>-471.3248095756257</v>
      </c>
      <c r="Y9" s="144"/>
      <c r="Z9" s="66">
        <f>E9*Z26/100</f>
        <v>9228.182807399347</v>
      </c>
      <c r="AA9" s="66"/>
      <c r="AB9" s="66"/>
      <c r="AC9" s="66"/>
      <c r="AD9" s="66"/>
      <c r="AE9" s="66"/>
      <c r="AF9" s="66"/>
      <c r="AG9" s="66"/>
      <c r="AH9" s="66"/>
      <c r="AI9" s="151"/>
      <c r="AJ9" s="151">
        <f aca="true" t="shared" si="2" ref="AJ9:AJ24">SUM(V9:AH9)</f>
        <v>84076.85799782372</v>
      </c>
      <c r="AK9" s="179">
        <f aca="true" t="shared" si="3" ref="AK9:AK24">V9+X9+Z9</f>
        <v>84076.85799782372</v>
      </c>
      <c r="AL9" s="242">
        <f aca="true" t="shared" si="4" ref="AL9:AL24">W9</f>
        <v>0</v>
      </c>
      <c r="AM9" s="242"/>
      <c r="AN9" s="244"/>
      <c r="AO9" s="114"/>
      <c r="AP9" s="114"/>
      <c r="AQ9" s="114"/>
      <c r="AR9" s="114">
        <v>1000</v>
      </c>
      <c r="AS9" s="114"/>
      <c r="AT9" s="114"/>
      <c r="AU9" s="114">
        <f>C9/C25*AU26</f>
        <v>1345.707656612529</v>
      </c>
      <c r="AV9" s="114"/>
      <c r="AW9" s="114">
        <f>C9/C25*AW26</f>
        <v>-1009.2807424593967</v>
      </c>
      <c r="AX9" s="114"/>
      <c r="AY9" s="114"/>
      <c r="AZ9" s="114"/>
      <c r="BA9" s="114"/>
      <c r="BB9" s="183"/>
      <c r="BC9" s="149">
        <f aca="true" t="shared" si="5" ref="BC9:BC24">SUM(AN9:BA9)</f>
        <v>1336.4269141531322</v>
      </c>
      <c r="BD9" s="291">
        <f aca="true" t="shared" si="6" ref="BD9:BD24">AU9+AW9</f>
        <v>336.4269141531323</v>
      </c>
      <c r="BE9" s="149">
        <f aca="true" t="shared" si="7" ref="BE9:BE24">AN9</f>
        <v>0</v>
      </c>
      <c r="BF9" s="149">
        <f aca="true" t="shared" si="8" ref="BF9:BF24">AO9+AP9+AQ9+AR9+AS9+AV9</f>
        <v>1000</v>
      </c>
      <c r="BG9" s="73"/>
      <c r="BH9" s="73">
        <v>500</v>
      </c>
      <c r="BI9" s="66">
        <f>BI26/C25*C9</f>
        <v>2018.5614849187937</v>
      </c>
      <c r="BJ9" s="66"/>
      <c r="BK9" s="66">
        <f>C9/C25*BK26</f>
        <v>2018.5614849187934</v>
      </c>
      <c r="BL9" s="66">
        <f>C9/C25*BL26</f>
        <v>336.42691415313226</v>
      </c>
      <c r="BM9" s="66"/>
      <c r="BN9" s="139">
        <f aca="true" t="shared" si="9" ref="BN9:BN24">BG9+BH9+BI9+BJ9+BM9+BK9+BL9</f>
        <v>4873.5498839907195</v>
      </c>
      <c r="BO9" s="139">
        <f aca="true" t="shared" si="10" ref="BO9:BO24">BG9+BI9+BK9+BL9</f>
        <v>4373.5498839907195</v>
      </c>
      <c r="BP9" s="282">
        <f aca="true" t="shared" si="11" ref="BP9:BP24">BH9+BJ9</f>
        <v>500</v>
      </c>
      <c r="BQ9" s="113">
        <v>55221</v>
      </c>
      <c r="BR9" s="368">
        <f>BQ9/BQ25*100</f>
        <v>6.728524430364323</v>
      </c>
      <c r="BS9" s="113">
        <f>BS26/C25*C9</f>
        <v>-3364.2691415313225</v>
      </c>
      <c r="BT9" s="113">
        <f>BR9*BT26/100</f>
        <v>-10092.786645546485</v>
      </c>
      <c r="BU9" s="113">
        <f>BR9*BU26/100</f>
        <v>-1009.2786645546485</v>
      </c>
      <c r="BV9" s="113">
        <f>C9/C25*BV26</f>
        <v>-336.42691415313226</v>
      </c>
      <c r="BW9" s="113"/>
      <c r="BX9" s="113"/>
      <c r="BY9" s="113"/>
      <c r="BZ9" s="113"/>
      <c r="CA9" s="113"/>
      <c r="CB9" s="113"/>
      <c r="CC9" s="291">
        <f aca="true" t="shared" si="12" ref="CC9:CC24">BQ9+BS9+BT9+BU9+BV9+BW9+BX9+BY9+BZ9+CA9</f>
        <v>40418.23863421441</v>
      </c>
      <c r="CD9" s="292">
        <f aca="true" t="shared" si="13" ref="CD9:CD24">BQ9+BS9+BT9+BU9+BV9</f>
        <v>40418.23863421441</v>
      </c>
      <c r="CE9" s="241"/>
      <c r="CF9" s="92">
        <v>3000</v>
      </c>
      <c r="CG9" s="92">
        <v>14500</v>
      </c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115"/>
      <c r="CT9" s="111">
        <f aca="true" t="shared" si="14" ref="CT9:CT25">SUM(CF9:CR9)</f>
        <v>17500</v>
      </c>
      <c r="CU9" s="111">
        <f aca="true" t="shared" si="15" ref="CU9:CU24">CF9</f>
        <v>3000</v>
      </c>
      <c r="CV9" s="111">
        <f aca="true" t="shared" si="16" ref="CV9:CV24">CG9+CH9+CI9</f>
        <v>14500</v>
      </c>
      <c r="CW9" s="62"/>
      <c r="CX9" s="62"/>
      <c r="CY9" s="62"/>
      <c r="CZ9" s="62"/>
      <c r="DA9" s="184"/>
      <c r="DB9" s="118">
        <f aca="true" t="shared" si="17" ref="DB9:DB24">SUM(CW9:CY9)</f>
        <v>0</v>
      </c>
      <c r="DC9" s="73"/>
      <c r="DD9" s="62">
        <v>10652</v>
      </c>
      <c r="DE9" s="119">
        <f>DD9/DD25*100</f>
        <v>4.738054782090402</v>
      </c>
      <c r="DF9" s="113">
        <v>23217</v>
      </c>
      <c r="DG9" s="113"/>
      <c r="DH9" s="113"/>
      <c r="DI9" s="185"/>
      <c r="DJ9" s="149">
        <f aca="true" t="shared" si="18" ref="DJ9:DJ24">SUM(DF9:DH9)</f>
        <v>23217</v>
      </c>
      <c r="DK9" s="241">
        <f aca="true" t="shared" si="19" ref="DK9:DK24">DF9</f>
        <v>23217</v>
      </c>
      <c r="DL9" s="241"/>
      <c r="DM9" s="73">
        <v>5943</v>
      </c>
      <c r="DN9" s="71">
        <f>DM9/DM25*100</f>
        <v>7.846787609918403</v>
      </c>
      <c r="DO9" s="66">
        <v>39128</v>
      </c>
      <c r="DP9" s="66">
        <f>DN9*DP26/100</f>
        <v>-7846.787609918403</v>
      </c>
      <c r="DQ9" s="66"/>
      <c r="DR9" s="66"/>
      <c r="DS9" s="66"/>
      <c r="DT9" s="112">
        <f aca="true" t="shared" si="20" ref="DT9:DT24">SUM(DO9:DR9)</f>
        <v>31281.212390081597</v>
      </c>
      <c r="DU9" s="299">
        <f aca="true" t="shared" si="21" ref="DU9:DU24">DO9+DP9</f>
        <v>31281.212390081597</v>
      </c>
      <c r="DV9" s="243"/>
      <c r="DW9" s="62"/>
      <c r="DX9" s="62"/>
      <c r="DY9" s="62"/>
      <c r="DZ9" s="118">
        <f aca="true" t="shared" si="22" ref="DZ9:DZ24">SUM(DW9:DY9)</f>
        <v>0</v>
      </c>
      <c r="EA9" s="111"/>
      <c r="EB9" s="32">
        <f aca="true" t="shared" si="23" ref="EB9:EB24">R9+AJ9+BC9+BG9+CC9+CT9+DB9+DC9+DJ9+DT9+DZ9+EA9</f>
        <v>559498.7642278943</v>
      </c>
    </row>
    <row r="10" spans="2:132" ht="12.75">
      <c r="B10" s="4" t="s">
        <v>45</v>
      </c>
      <c r="C10" s="4">
        <v>16</v>
      </c>
      <c r="D10" s="4">
        <v>29200</v>
      </c>
      <c r="E10" s="16">
        <f>D10/D25*100</f>
        <v>5.295611171563293</v>
      </c>
      <c r="F10" s="113">
        <v>272408</v>
      </c>
      <c r="G10" s="113"/>
      <c r="H10" s="113">
        <f>E10*H26/100</f>
        <v>-1708.3641639463185</v>
      </c>
      <c r="I10" s="113"/>
      <c r="J10" s="113">
        <f>J26*E10/100</f>
        <v>29178.817555313748</v>
      </c>
      <c r="K10" s="113"/>
      <c r="L10" s="113"/>
      <c r="M10" s="113"/>
      <c r="N10" s="113"/>
      <c r="O10" s="113"/>
      <c r="P10" s="113"/>
      <c r="Q10" s="149"/>
      <c r="R10" s="149">
        <f t="shared" si="0"/>
        <v>299878.45339136745</v>
      </c>
      <c r="S10" s="292">
        <f t="shared" si="1"/>
        <v>299878.45339136745</v>
      </c>
      <c r="T10" s="241">
        <f aca="true" t="shared" si="24" ref="T10:T24">G10</f>
        <v>0</v>
      </c>
      <c r="U10" s="241"/>
      <c r="V10" s="66">
        <v>62673</v>
      </c>
      <c r="W10" s="66"/>
      <c r="X10" s="66">
        <f>E10*X26/100</f>
        <v>-377.5770765324628</v>
      </c>
      <c r="Y10" s="144"/>
      <c r="Z10" s="66">
        <f>E10*Z26/100</f>
        <v>7392.673195502358</v>
      </c>
      <c r="AA10" s="66"/>
      <c r="AB10" s="66"/>
      <c r="AC10" s="66"/>
      <c r="AD10" s="66"/>
      <c r="AE10" s="66"/>
      <c r="AF10" s="66"/>
      <c r="AG10" s="66"/>
      <c r="AH10" s="66"/>
      <c r="AI10" s="151"/>
      <c r="AJ10" s="151">
        <f t="shared" si="2"/>
        <v>69688.0961189699</v>
      </c>
      <c r="AK10" s="179">
        <f t="shared" si="3"/>
        <v>69688.0961189699</v>
      </c>
      <c r="AL10" s="242">
        <f t="shared" si="4"/>
        <v>0</v>
      </c>
      <c r="AM10" s="242"/>
      <c r="AN10" s="244"/>
      <c r="AO10" s="114"/>
      <c r="AP10" s="114"/>
      <c r="AQ10" s="114"/>
      <c r="AR10" s="114"/>
      <c r="AS10" s="114"/>
      <c r="AT10" s="114"/>
      <c r="AU10" s="114">
        <f>C10/C25*AU26</f>
        <v>742.4593967517401</v>
      </c>
      <c r="AV10" s="114"/>
      <c r="AW10" s="114">
        <f>C10/C25*AW26</f>
        <v>-556.8445475638051</v>
      </c>
      <c r="AX10" s="114"/>
      <c r="AY10" s="114"/>
      <c r="AZ10" s="114"/>
      <c r="BA10" s="114"/>
      <c r="BB10" s="183"/>
      <c r="BC10" s="149">
        <f>SUM(AN10:BB10)</f>
        <v>185.61484918793496</v>
      </c>
      <c r="BD10" s="291">
        <f t="shared" si="6"/>
        <v>185.61484918793496</v>
      </c>
      <c r="BE10" s="149">
        <f t="shared" si="7"/>
        <v>0</v>
      </c>
      <c r="BF10" s="149">
        <f t="shared" si="8"/>
        <v>0</v>
      </c>
      <c r="BG10" s="73"/>
      <c r="BH10" s="73"/>
      <c r="BI10" s="66">
        <f>BI26/C25*C10</f>
        <v>1113.6890951276102</v>
      </c>
      <c r="BJ10" s="66"/>
      <c r="BK10" s="66">
        <f>C10/C25*BK26</f>
        <v>1113.6890951276102</v>
      </c>
      <c r="BL10" s="66">
        <f>C10/C25*BL26</f>
        <v>185.61484918793502</v>
      </c>
      <c r="BM10" s="66"/>
      <c r="BN10" s="139">
        <f t="shared" si="9"/>
        <v>2412.9930394431553</v>
      </c>
      <c r="BO10" s="139">
        <f t="shared" si="10"/>
        <v>2412.9930394431553</v>
      </c>
      <c r="BP10" s="282">
        <f t="shared" si="11"/>
        <v>0</v>
      </c>
      <c r="BQ10" s="113">
        <v>30467</v>
      </c>
      <c r="BR10" s="368">
        <f>BQ10/BQ25*100</f>
        <v>3.7123187522846353</v>
      </c>
      <c r="BS10" s="113">
        <f>BS26/C25*C10</f>
        <v>-1856.1484918793503</v>
      </c>
      <c r="BT10" s="113">
        <f>BR10*BT26/100</f>
        <v>-5568.478128426953</v>
      </c>
      <c r="BU10" s="113">
        <f>BR10*BU26/100</f>
        <v>-556.8478128426952</v>
      </c>
      <c r="BV10" s="113">
        <f>C10/C25*BV26</f>
        <v>-185.61484918793502</v>
      </c>
      <c r="BW10" s="113"/>
      <c r="BX10" s="113"/>
      <c r="BY10" s="113"/>
      <c r="BZ10" s="113"/>
      <c r="CA10" s="113"/>
      <c r="CB10" s="113"/>
      <c r="CC10" s="291">
        <f t="shared" si="12"/>
        <v>22299.910717663068</v>
      </c>
      <c r="CD10" s="292">
        <f t="shared" si="13"/>
        <v>22299.910717663068</v>
      </c>
      <c r="CE10" s="241"/>
      <c r="CF10" s="92">
        <v>3000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115"/>
      <c r="CT10" s="111">
        <f t="shared" si="14"/>
        <v>3000</v>
      </c>
      <c r="CU10" s="111">
        <f t="shared" si="15"/>
        <v>3000</v>
      </c>
      <c r="CV10" s="111">
        <f t="shared" si="16"/>
        <v>0</v>
      </c>
      <c r="CW10" s="62"/>
      <c r="CX10" s="62"/>
      <c r="CY10" s="62"/>
      <c r="CZ10" s="62"/>
      <c r="DA10" s="184"/>
      <c r="DB10" s="118">
        <f>SUM(CW10:DA10)</f>
        <v>0</v>
      </c>
      <c r="DC10" s="73"/>
      <c r="DD10" s="62">
        <v>5941</v>
      </c>
      <c r="DE10" s="119">
        <f>DD10/DD25*100</f>
        <v>2.6425819996619486</v>
      </c>
      <c r="DF10" s="113">
        <v>12949</v>
      </c>
      <c r="DG10" s="113"/>
      <c r="DH10" s="113"/>
      <c r="DI10" s="185"/>
      <c r="DJ10" s="149">
        <f t="shared" si="18"/>
        <v>12949</v>
      </c>
      <c r="DK10" s="241">
        <f t="shared" si="19"/>
        <v>12949</v>
      </c>
      <c r="DL10" s="241"/>
      <c r="DM10" s="73">
        <v>4706</v>
      </c>
      <c r="DN10" s="71">
        <f>DM10/DM25*100</f>
        <v>6.213525575008582</v>
      </c>
      <c r="DO10" s="66">
        <v>30984</v>
      </c>
      <c r="DP10" s="66">
        <f>DN10*DP26/100</f>
        <v>-6213.525575008582</v>
      </c>
      <c r="DQ10" s="66"/>
      <c r="DR10" s="66"/>
      <c r="DS10" s="66"/>
      <c r="DT10" s="112">
        <f t="shared" si="20"/>
        <v>24770.47442499142</v>
      </c>
      <c r="DU10" s="299">
        <f t="shared" si="21"/>
        <v>24770.47442499142</v>
      </c>
      <c r="DV10" s="243"/>
      <c r="DW10" s="62"/>
      <c r="DX10" s="62"/>
      <c r="DY10" s="62"/>
      <c r="DZ10" s="118">
        <f t="shared" si="22"/>
        <v>0</v>
      </c>
      <c r="EA10" s="111"/>
      <c r="EB10" s="32">
        <f t="shared" si="23"/>
        <v>432771.5495021798</v>
      </c>
    </row>
    <row r="11" spans="2:132" ht="12.75">
      <c r="B11" s="4" t="s">
        <v>86</v>
      </c>
      <c r="C11" s="4">
        <v>20</v>
      </c>
      <c r="D11" s="4">
        <v>31700</v>
      </c>
      <c r="E11" s="16">
        <f>D11/D25*100</f>
        <v>5.7490025389916575</v>
      </c>
      <c r="F11" s="113">
        <v>283976</v>
      </c>
      <c r="G11" s="113"/>
      <c r="H11" s="113">
        <f>E11*H26/100</f>
        <v>-1854.6282190787088</v>
      </c>
      <c r="I11" s="113"/>
      <c r="J11" s="113">
        <f>J26*E11/100</f>
        <v>31677.003989844034</v>
      </c>
      <c r="K11" s="113"/>
      <c r="L11" s="113"/>
      <c r="M11" s="113"/>
      <c r="N11" s="113"/>
      <c r="O11" s="113"/>
      <c r="P11" s="113"/>
      <c r="Q11" s="149"/>
      <c r="R11" s="149">
        <f t="shared" si="0"/>
        <v>313798.37577076536</v>
      </c>
      <c r="S11" s="292">
        <f t="shared" si="1"/>
        <v>313798.37577076536</v>
      </c>
      <c r="T11" s="241">
        <f t="shared" si="24"/>
        <v>0</v>
      </c>
      <c r="U11" s="241"/>
      <c r="V11" s="66">
        <v>65335</v>
      </c>
      <c r="W11" s="66"/>
      <c r="X11" s="66">
        <f>E11*X26/100</f>
        <v>-409.9038810301052</v>
      </c>
      <c r="Y11" s="144"/>
      <c r="Z11" s="66">
        <f>E11*Z26/100</f>
        <v>8025.607544432353</v>
      </c>
      <c r="AA11" s="66"/>
      <c r="AB11" s="66"/>
      <c r="AC11" s="66"/>
      <c r="AD11" s="66"/>
      <c r="AE11" s="66"/>
      <c r="AF11" s="66"/>
      <c r="AG11" s="66"/>
      <c r="AH11" s="66"/>
      <c r="AI11" s="151"/>
      <c r="AJ11" s="151">
        <f t="shared" si="2"/>
        <v>72950.70366340225</v>
      </c>
      <c r="AK11" s="179">
        <f t="shared" si="3"/>
        <v>72950.70366340225</v>
      </c>
      <c r="AL11" s="242">
        <f t="shared" si="4"/>
        <v>0</v>
      </c>
      <c r="AM11" s="242"/>
      <c r="AN11" s="244"/>
      <c r="AO11" s="114"/>
      <c r="AP11" s="114"/>
      <c r="AQ11" s="114"/>
      <c r="AR11" s="114"/>
      <c r="AS11" s="114"/>
      <c r="AT11" s="114"/>
      <c r="AU11" s="114">
        <f>C11/C25*AU26</f>
        <v>928.0742459396752</v>
      </c>
      <c r="AV11" s="114"/>
      <c r="AW11" s="114">
        <f>C11/C25*AW26</f>
        <v>-696.0556844547564</v>
      </c>
      <c r="AX11" s="114"/>
      <c r="AY11" s="114"/>
      <c r="AZ11" s="114"/>
      <c r="BA11" s="114"/>
      <c r="BB11" s="183"/>
      <c r="BC11" s="149">
        <f t="shared" si="5"/>
        <v>232.0185614849188</v>
      </c>
      <c r="BD11" s="291">
        <f t="shared" si="6"/>
        <v>232.0185614849188</v>
      </c>
      <c r="BE11" s="149">
        <f t="shared" si="7"/>
        <v>0</v>
      </c>
      <c r="BF11" s="149">
        <f t="shared" si="8"/>
        <v>0</v>
      </c>
      <c r="BG11" s="73"/>
      <c r="BH11" s="73"/>
      <c r="BI11" s="66">
        <f>BI26/C25*C11</f>
        <v>1392.1113689095127</v>
      </c>
      <c r="BJ11" s="66"/>
      <c r="BK11" s="66">
        <f>C11/C25*BK26</f>
        <v>1392.1113689095127</v>
      </c>
      <c r="BL11" s="66">
        <f>C11/C25*BL26</f>
        <v>232.0185614849188</v>
      </c>
      <c r="BM11" s="66"/>
      <c r="BN11" s="139">
        <f t="shared" si="9"/>
        <v>3016.2412993039443</v>
      </c>
      <c r="BO11" s="139">
        <f t="shared" si="10"/>
        <v>3016.2412993039443</v>
      </c>
      <c r="BP11" s="282">
        <f t="shared" si="11"/>
        <v>0</v>
      </c>
      <c r="BQ11" s="113">
        <v>38084</v>
      </c>
      <c r="BR11" s="368">
        <f>BQ11/BQ25*100</f>
        <v>4.640428902156696</v>
      </c>
      <c r="BS11" s="113">
        <f>BS26/C25*C11</f>
        <v>-2320.185614849188</v>
      </c>
      <c r="BT11" s="113">
        <f>BR11*BT26/100</f>
        <v>-6960.643353235044</v>
      </c>
      <c r="BU11" s="113">
        <f>BR11*BU26/100</f>
        <v>-696.0643353235043</v>
      </c>
      <c r="BV11" s="113">
        <f>C11/C25*BV26</f>
        <v>-232.0185614849188</v>
      </c>
      <c r="BW11" s="113"/>
      <c r="BX11" s="113"/>
      <c r="BY11" s="113"/>
      <c r="BZ11" s="113"/>
      <c r="CA11" s="113"/>
      <c r="CB11" s="113"/>
      <c r="CC11" s="291">
        <f t="shared" si="12"/>
        <v>27875.08813510735</v>
      </c>
      <c r="CD11" s="292">
        <f t="shared" si="13"/>
        <v>27875.08813510735</v>
      </c>
      <c r="CE11" s="241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115"/>
      <c r="CT11" s="111">
        <f t="shared" si="14"/>
        <v>0</v>
      </c>
      <c r="CU11" s="111">
        <f t="shared" si="15"/>
        <v>0</v>
      </c>
      <c r="CV11" s="111">
        <f t="shared" si="16"/>
        <v>0</v>
      </c>
      <c r="CW11" s="62"/>
      <c r="CX11" s="62"/>
      <c r="CY11" s="62"/>
      <c r="CZ11" s="62"/>
      <c r="DA11" s="184"/>
      <c r="DB11" s="118">
        <f t="shared" si="17"/>
        <v>0</v>
      </c>
      <c r="DC11" s="73"/>
      <c r="DD11" s="62">
        <v>51878</v>
      </c>
      <c r="DE11" s="119">
        <f>DD11/DD25*100</f>
        <v>23.07555444848722</v>
      </c>
      <c r="DF11" s="113">
        <v>113071</v>
      </c>
      <c r="DG11" s="113"/>
      <c r="DH11" s="113"/>
      <c r="DI11" s="185"/>
      <c r="DJ11" s="149">
        <f t="shared" si="18"/>
        <v>113071</v>
      </c>
      <c r="DK11" s="241">
        <f t="shared" si="19"/>
        <v>113071</v>
      </c>
      <c r="DL11" s="241"/>
      <c r="DM11" s="73"/>
      <c r="DN11" s="71">
        <f>DM11/DM25*100</f>
        <v>0</v>
      </c>
      <c r="DO11" s="66"/>
      <c r="DP11" s="66"/>
      <c r="DQ11" s="66"/>
      <c r="DR11" s="66"/>
      <c r="DS11" s="66"/>
      <c r="DT11" s="112">
        <f t="shared" si="20"/>
        <v>0</v>
      </c>
      <c r="DU11" s="299">
        <f t="shared" si="21"/>
        <v>0</v>
      </c>
      <c r="DV11" s="243"/>
      <c r="DW11" s="62"/>
      <c r="DX11" s="62"/>
      <c r="DY11" s="62"/>
      <c r="DZ11" s="118">
        <f t="shared" si="22"/>
        <v>0</v>
      </c>
      <c r="EA11" s="111"/>
      <c r="EB11" s="32">
        <f t="shared" si="23"/>
        <v>527927.1861307599</v>
      </c>
    </row>
    <row r="12" spans="2:132" ht="12.75">
      <c r="B12" s="4" t="s">
        <v>3</v>
      </c>
      <c r="C12" s="4">
        <v>35</v>
      </c>
      <c r="D12" s="4">
        <v>34400</v>
      </c>
      <c r="E12" s="16">
        <f>D12/D25*100</f>
        <v>6.238665215814291</v>
      </c>
      <c r="F12" s="113">
        <v>337893</v>
      </c>
      <c r="G12" s="113"/>
      <c r="H12" s="113">
        <f>E12*H26/100</f>
        <v>-2012.5933986216903</v>
      </c>
      <c r="I12" s="113"/>
      <c r="J12" s="113">
        <f>J26*E12/100</f>
        <v>34375.04533913674</v>
      </c>
      <c r="K12" s="113"/>
      <c r="L12" s="113"/>
      <c r="M12" s="113"/>
      <c r="N12" s="113"/>
      <c r="O12" s="113"/>
      <c r="P12" s="113"/>
      <c r="Q12" s="149"/>
      <c r="R12" s="149">
        <f t="shared" si="0"/>
        <v>370255.451940515</v>
      </c>
      <c r="S12" s="292">
        <f t="shared" si="1"/>
        <v>370255.451940515</v>
      </c>
      <c r="T12" s="241">
        <f t="shared" si="24"/>
        <v>0</v>
      </c>
      <c r="U12" s="241"/>
      <c r="V12" s="66">
        <v>77738</v>
      </c>
      <c r="W12" s="66"/>
      <c r="X12" s="66">
        <f>E12*X26/100</f>
        <v>-444.8168298875589</v>
      </c>
      <c r="Y12" s="144"/>
      <c r="Z12" s="66">
        <f>E12*Z26/100</f>
        <v>8709.17664127675</v>
      </c>
      <c r="AA12" s="66"/>
      <c r="AB12" s="66"/>
      <c r="AC12" s="66"/>
      <c r="AD12" s="66"/>
      <c r="AE12" s="66"/>
      <c r="AF12" s="66"/>
      <c r="AG12" s="66"/>
      <c r="AH12" s="66"/>
      <c r="AI12" s="151"/>
      <c r="AJ12" s="151">
        <f t="shared" si="2"/>
        <v>86002.3598113892</v>
      </c>
      <c r="AK12" s="179">
        <f t="shared" si="3"/>
        <v>86002.3598113892</v>
      </c>
      <c r="AL12" s="242">
        <f t="shared" si="4"/>
        <v>0</v>
      </c>
      <c r="AM12" s="242"/>
      <c r="AN12" s="244"/>
      <c r="AO12" s="114"/>
      <c r="AP12" s="114"/>
      <c r="AQ12" s="114"/>
      <c r="AR12" s="114"/>
      <c r="AS12" s="114"/>
      <c r="AT12" s="114"/>
      <c r="AU12" s="114">
        <f>C12/C25*AU26</f>
        <v>1624.1299303944315</v>
      </c>
      <c r="AV12" s="114"/>
      <c r="AW12" s="114">
        <f>C12/C25*AW26</f>
        <v>-1218.0974477958237</v>
      </c>
      <c r="AX12" s="114"/>
      <c r="AY12" s="114"/>
      <c r="AZ12" s="114"/>
      <c r="BA12" s="114"/>
      <c r="BB12" s="183"/>
      <c r="BC12" s="149">
        <f t="shared" si="5"/>
        <v>406.0324825986079</v>
      </c>
      <c r="BD12" s="291">
        <f t="shared" si="6"/>
        <v>406.0324825986079</v>
      </c>
      <c r="BE12" s="149">
        <f t="shared" si="7"/>
        <v>0</v>
      </c>
      <c r="BF12" s="149">
        <f t="shared" si="8"/>
        <v>0</v>
      </c>
      <c r="BG12" s="73"/>
      <c r="BH12" s="73"/>
      <c r="BI12" s="66">
        <f>BI26/C25*C12</f>
        <v>2436.1948955916473</v>
      </c>
      <c r="BJ12" s="66"/>
      <c r="BK12" s="66">
        <f>C12/C25*BK26</f>
        <v>2436.1948955916473</v>
      </c>
      <c r="BL12" s="66">
        <f>C12/C25*BL26</f>
        <v>406.0324825986079</v>
      </c>
      <c r="BM12" s="66"/>
      <c r="BN12" s="139">
        <f t="shared" si="9"/>
        <v>5278.422273781903</v>
      </c>
      <c r="BO12" s="139">
        <f t="shared" si="10"/>
        <v>5278.422273781903</v>
      </c>
      <c r="BP12" s="282">
        <f t="shared" si="11"/>
        <v>0</v>
      </c>
      <c r="BQ12" s="113">
        <v>66646</v>
      </c>
      <c r="BR12" s="368">
        <f>BQ12/BQ25*100</f>
        <v>8.12062873157061</v>
      </c>
      <c r="BS12" s="113">
        <f>BS26/C25*C12</f>
        <v>-4060.324825986079</v>
      </c>
      <c r="BT12" s="113">
        <f>BR12*BT26/100</f>
        <v>-12180.943097355916</v>
      </c>
      <c r="BU12" s="113">
        <f>BR12*BU26/100</f>
        <v>-1218.0943097355914</v>
      </c>
      <c r="BV12" s="113">
        <f>C12/C25*BV26</f>
        <v>-406.0324825986079</v>
      </c>
      <c r="BW12" s="113"/>
      <c r="BX12" s="113"/>
      <c r="BY12" s="113"/>
      <c r="BZ12" s="113"/>
      <c r="CA12" s="113"/>
      <c r="CB12" s="113"/>
      <c r="CC12" s="291">
        <f t="shared" si="12"/>
        <v>48780.60528432381</v>
      </c>
      <c r="CD12" s="292">
        <f t="shared" si="13"/>
        <v>48780.60528432381</v>
      </c>
      <c r="CE12" s="241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115"/>
      <c r="CT12" s="111">
        <f t="shared" si="14"/>
        <v>0</v>
      </c>
      <c r="CU12" s="111">
        <f t="shared" si="15"/>
        <v>0</v>
      </c>
      <c r="CV12" s="111">
        <f t="shared" si="16"/>
        <v>0</v>
      </c>
      <c r="CW12" s="62"/>
      <c r="CX12" s="62"/>
      <c r="CY12" s="62"/>
      <c r="CZ12" s="62"/>
      <c r="DA12" s="184"/>
      <c r="DB12" s="118">
        <f t="shared" si="17"/>
        <v>0</v>
      </c>
      <c r="DC12" s="73"/>
      <c r="DD12" s="62">
        <v>8207</v>
      </c>
      <c r="DE12" s="119">
        <f>DD12/DD25*100</f>
        <v>3.650508411248209</v>
      </c>
      <c r="DF12" s="113">
        <v>17888</v>
      </c>
      <c r="DG12" s="113"/>
      <c r="DH12" s="113"/>
      <c r="DI12" s="185"/>
      <c r="DJ12" s="149">
        <f t="shared" si="18"/>
        <v>17888</v>
      </c>
      <c r="DK12" s="241">
        <f t="shared" si="19"/>
        <v>17888</v>
      </c>
      <c r="DL12" s="241"/>
      <c r="DM12" s="73">
        <v>5356</v>
      </c>
      <c r="DN12" s="71">
        <f>DM12/DM25*100</f>
        <v>7.071747339512529</v>
      </c>
      <c r="DO12" s="66">
        <v>35263</v>
      </c>
      <c r="DP12" s="66">
        <f>DN12*DP26/100</f>
        <v>-7071.747339512529</v>
      </c>
      <c r="DQ12" s="66"/>
      <c r="DR12" s="66"/>
      <c r="DS12" s="66"/>
      <c r="DT12" s="112">
        <f t="shared" si="20"/>
        <v>28191.252660487473</v>
      </c>
      <c r="DU12" s="299">
        <f t="shared" si="21"/>
        <v>28191.252660487473</v>
      </c>
      <c r="DV12" s="243"/>
      <c r="DW12" s="62"/>
      <c r="DX12" s="62"/>
      <c r="DY12" s="62"/>
      <c r="DZ12" s="118">
        <f t="shared" si="22"/>
        <v>0</v>
      </c>
      <c r="EA12" s="111"/>
      <c r="EB12" s="32">
        <f t="shared" si="23"/>
        <v>551523.7021793141</v>
      </c>
    </row>
    <row r="13" spans="2:132" ht="12.75">
      <c r="B13" s="4" t="s">
        <v>2</v>
      </c>
      <c r="C13" s="4">
        <v>15</v>
      </c>
      <c r="D13" s="4">
        <v>30700</v>
      </c>
      <c r="E13" s="16">
        <f>D13/D25*100</f>
        <v>5.567645992020312</v>
      </c>
      <c r="F13" s="113">
        <v>274292</v>
      </c>
      <c r="G13" s="113"/>
      <c r="H13" s="113">
        <f>E13*H26/100</f>
        <v>-1796.1225970257524</v>
      </c>
      <c r="I13" s="113"/>
      <c r="J13" s="113">
        <f>J26*E13/100</f>
        <v>30677.729416031918</v>
      </c>
      <c r="K13" s="113"/>
      <c r="L13" s="113"/>
      <c r="M13" s="113"/>
      <c r="N13" s="113"/>
      <c r="O13" s="113"/>
      <c r="P13" s="113"/>
      <c r="Q13" s="149"/>
      <c r="R13" s="149">
        <f t="shared" si="0"/>
        <v>303173.60681900615</v>
      </c>
      <c r="S13" s="292">
        <f t="shared" si="1"/>
        <v>303173.60681900615</v>
      </c>
      <c r="T13" s="241">
        <f t="shared" si="24"/>
        <v>0</v>
      </c>
      <c r="U13" s="241"/>
      <c r="V13" s="66">
        <v>63107</v>
      </c>
      <c r="W13" s="66"/>
      <c r="X13" s="66">
        <f>E13*X26/100</f>
        <v>-396.97315923104827</v>
      </c>
      <c r="Y13" s="144"/>
      <c r="Z13" s="66">
        <f>E13*Z26/100</f>
        <v>7772.433804860355</v>
      </c>
      <c r="AA13" s="66"/>
      <c r="AB13" s="66"/>
      <c r="AC13" s="66"/>
      <c r="AD13" s="66"/>
      <c r="AE13" s="66"/>
      <c r="AF13" s="66"/>
      <c r="AG13" s="66"/>
      <c r="AH13" s="66"/>
      <c r="AI13" s="151"/>
      <c r="AJ13" s="151">
        <f t="shared" si="2"/>
        <v>70482.46064562931</v>
      </c>
      <c r="AK13" s="179">
        <f t="shared" si="3"/>
        <v>70482.46064562931</v>
      </c>
      <c r="AL13" s="242">
        <f t="shared" si="4"/>
        <v>0</v>
      </c>
      <c r="AM13" s="242"/>
      <c r="AN13" s="244"/>
      <c r="AO13" s="114"/>
      <c r="AP13" s="114"/>
      <c r="AQ13" s="114"/>
      <c r="AR13" s="114"/>
      <c r="AS13" s="114"/>
      <c r="AT13" s="114"/>
      <c r="AU13" s="114">
        <f>C13/C25*AU26</f>
        <v>696.0556844547564</v>
      </c>
      <c r="AV13" s="114">
        <v>1000</v>
      </c>
      <c r="AW13" s="114">
        <f>C13/C25*AW26</f>
        <v>-522.0417633410673</v>
      </c>
      <c r="AX13" s="114"/>
      <c r="AY13" s="114"/>
      <c r="AZ13" s="114"/>
      <c r="BA13" s="114"/>
      <c r="BB13" s="183"/>
      <c r="BC13" s="149">
        <f t="shared" si="5"/>
        <v>1174.013921113689</v>
      </c>
      <c r="BD13" s="291">
        <f t="shared" si="6"/>
        <v>174.0139211136891</v>
      </c>
      <c r="BE13" s="149">
        <f t="shared" si="7"/>
        <v>0</v>
      </c>
      <c r="BF13" s="149">
        <f t="shared" si="8"/>
        <v>1000</v>
      </c>
      <c r="BG13" s="73"/>
      <c r="BH13" s="73"/>
      <c r="BI13" s="66">
        <f>BI26/C25*C13</f>
        <v>1044.0835266821346</v>
      </c>
      <c r="BJ13" s="66">
        <v>2847.77</v>
      </c>
      <c r="BK13" s="66">
        <f>C13/C25*BK26</f>
        <v>1044.0835266821346</v>
      </c>
      <c r="BL13" s="66">
        <f>C13/C25*BL26</f>
        <v>174.0139211136891</v>
      </c>
      <c r="BM13" s="66"/>
      <c r="BN13" s="139">
        <f t="shared" si="9"/>
        <v>5109.950974477958</v>
      </c>
      <c r="BO13" s="139">
        <f t="shared" si="10"/>
        <v>2262.1809744779584</v>
      </c>
      <c r="BP13" s="282">
        <f t="shared" si="11"/>
        <v>2847.77</v>
      </c>
      <c r="BQ13" s="113">
        <v>28563</v>
      </c>
      <c r="BR13" s="368">
        <f>BQ13/BQ25*100</f>
        <v>3.480321676617522</v>
      </c>
      <c r="BS13" s="113">
        <f>BS26/C25*C13</f>
        <v>-1740.139211136891</v>
      </c>
      <c r="BT13" s="113">
        <f>BR13*BT26/100</f>
        <v>-5220.482514926283</v>
      </c>
      <c r="BU13" s="113">
        <f>BR13*BU26/100</f>
        <v>-522.0482514926283</v>
      </c>
      <c r="BV13" s="113">
        <f>C13/C25*BV26</f>
        <v>-174.0139211136891</v>
      </c>
      <c r="BW13" s="113"/>
      <c r="BX13" s="113"/>
      <c r="BY13" s="113"/>
      <c r="BZ13" s="113"/>
      <c r="CA13" s="113"/>
      <c r="CB13" s="113"/>
      <c r="CC13" s="291">
        <f t="shared" si="12"/>
        <v>20906.316101330507</v>
      </c>
      <c r="CD13" s="292">
        <f t="shared" si="13"/>
        <v>20906.316101330507</v>
      </c>
      <c r="CE13" s="241"/>
      <c r="CF13" s="92"/>
      <c r="CG13" s="92"/>
      <c r="CH13" s="92"/>
      <c r="CI13" s="92">
        <v>409.59</v>
      </c>
      <c r="CJ13" s="92"/>
      <c r="CK13" s="92"/>
      <c r="CL13" s="92"/>
      <c r="CM13" s="92"/>
      <c r="CN13" s="92"/>
      <c r="CO13" s="92"/>
      <c r="CP13" s="92"/>
      <c r="CQ13" s="92"/>
      <c r="CR13" s="92"/>
      <c r="CS13" s="115"/>
      <c r="CT13" s="111">
        <f t="shared" si="14"/>
        <v>409.59</v>
      </c>
      <c r="CU13" s="111">
        <f t="shared" si="15"/>
        <v>0</v>
      </c>
      <c r="CV13" s="111">
        <f t="shared" si="16"/>
        <v>409.59</v>
      </c>
      <c r="CW13" s="62"/>
      <c r="CX13" s="62"/>
      <c r="CY13" s="62"/>
      <c r="CZ13" s="62"/>
      <c r="DA13" s="184"/>
      <c r="DB13" s="118">
        <f t="shared" si="17"/>
        <v>0</v>
      </c>
      <c r="DC13" s="73"/>
      <c r="DD13" s="62">
        <v>4570</v>
      </c>
      <c r="DE13" s="119">
        <f>DD13/DD25*100</f>
        <v>2.032755384355345</v>
      </c>
      <c r="DF13" s="113">
        <v>9961</v>
      </c>
      <c r="DG13" s="113"/>
      <c r="DH13" s="113"/>
      <c r="DI13" s="185"/>
      <c r="DJ13" s="149">
        <f t="shared" si="18"/>
        <v>9961</v>
      </c>
      <c r="DK13" s="241">
        <f t="shared" si="19"/>
        <v>9961</v>
      </c>
      <c r="DL13" s="241"/>
      <c r="DM13" s="73">
        <v>3552</v>
      </c>
      <c r="DN13" s="71">
        <f>DM13/DM25*100</f>
        <v>4.689851857720035</v>
      </c>
      <c r="DO13" s="66">
        <v>23386</v>
      </c>
      <c r="DP13" s="66">
        <f>DN13*DP26/100</f>
        <v>-4689.851857720036</v>
      </c>
      <c r="DQ13" s="66"/>
      <c r="DR13" s="66"/>
      <c r="DS13" s="66"/>
      <c r="DT13" s="112">
        <f t="shared" si="20"/>
        <v>18696.148142279962</v>
      </c>
      <c r="DU13" s="299">
        <f t="shared" si="21"/>
        <v>18696.148142279962</v>
      </c>
      <c r="DV13" s="243"/>
      <c r="DW13" s="62"/>
      <c r="DX13" s="62"/>
      <c r="DY13" s="62"/>
      <c r="DZ13" s="118">
        <f t="shared" si="22"/>
        <v>0</v>
      </c>
      <c r="EA13" s="111"/>
      <c r="EB13" s="32">
        <f t="shared" si="23"/>
        <v>424803.13562935963</v>
      </c>
    </row>
    <row r="14" spans="2:132" ht="12.75">
      <c r="B14" s="4" t="s">
        <v>4</v>
      </c>
      <c r="C14" s="4">
        <v>19</v>
      </c>
      <c r="D14" s="4">
        <v>30500</v>
      </c>
      <c r="E14" s="16">
        <f>D14/D25*100</f>
        <v>5.531374682626042</v>
      </c>
      <c r="F14" s="113">
        <v>288206</v>
      </c>
      <c r="G14" s="113">
        <v>7571</v>
      </c>
      <c r="H14" s="113">
        <f>E14*H26/100</f>
        <v>-1784.4214726151613</v>
      </c>
      <c r="I14" s="113">
        <v>-901</v>
      </c>
      <c r="J14" s="113">
        <f>J26*E14/100</f>
        <v>30477.874501269493</v>
      </c>
      <c r="K14" s="113"/>
      <c r="L14" s="113"/>
      <c r="M14" s="113"/>
      <c r="N14" s="113"/>
      <c r="O14" s="113"/>
      <c r="P14" s="113"/>
      <c r="Q14" s="149"/>
      <c r="R14" s="149">
        <f t="shared" si="0"/>
        <v>323569.45302865433</v>
      </c>
      <c r="S14" s="292">
        <f t="shared" si="1"/>
        <v>316899.45302865433</v>
      </c>
      <c r="T14" s="241">
        <f>G14+I14</f>
        <v>6670</v>
      </c>
      <c r="U14" s="241"/>
      <c r="V14" s="66">
        <v>66308</v>
      </c>
      <c r="W14" s="66">
        <v>1665</v>
      </c>
      <c r="X14" s="66">
        <f>E14*X26/100</f>
        <v>-394.38701487123683</v>
      </c>
      <c r="Y14" s="144">
        <v>-201</v>
      </c>
      <c r="Z14" s="66">
        <f>E14*Z26/100</f>
        <v>7721.799056945955</v>
      </c>
      <c r="AA14" s="66"/>
      <c r="AB14" s="66"/>
      <c r="AC14" s="66"/>
      <c r="AD14" s="66"/>
      <c r="AE14" s="66"/>
      <c r="AF14" s="66"/>
      <c r="AG14" s="66"/>
      <c r="AH14" s="66"/>
      <c r="AI14" s="151"/>
      <c r="AJ14" s="151">
        <f t="shared" si="2"/>
        <v>75099.41204207472</v>
      </c>
      <c r="AK14" s="179">
        <f t="shared" si="3"/>
        <v>73635.41204207472</v>
      </c>
      <c r="AL14" s="242">
        <f>W14+Y14</f>
        <v>1464</v>
      </c>
      <c r="AM14" s="242"/>
      <c r="AN14" s="244">
        <v>2308</v>
      </c>
      <c r="AO14" s="114"/>
      <c r="AP14" s="114"/>
      <c r="AQ14" s="114"/>
      <c r="AR14" s="114"/>
      <c r="AS14" s="114"/>
      <c r="AT14" s="114">
        <v>2070</v>
      </c>
      <c r="AU14" s="114">
        <f>C14/C25*AU26</f>
        <v>881.6705336426913</v>
      </c>
      <c r="AV14" s="114"/>
      <c r="AW14" s="114">
        <f>C14/C25*AW26</f>
        <v>-661.2529002320185</v>
      </c>
      <c r="AX14" s="114"/>
      <c r="AY14" s="114"/>
      <c r="AZ14" s="114"/>
      <c r="BA14" s="114"/>
      <c r="BB14" s="183"/>
      <c r="BC14" s="149">
        <f t="shared" si="5"/>
        <v>4598.417633410672</v>
      </c>
      <c r="BD14" s="291">
        <f t="shared" si="6"/>
        <v>220.4176334106728</v>
      </c>
      <c r="BE14" s="149">
        <f>AN14+AT14</f>
        <v>4378</v>
      </c>
      <c r="BF14" s="149">
        <f t="shared" si="8"/>
        <v>0</v>
      </c>
      <c r="BG14" s="73"/>
      <c r="BH14" s="73"/>
      <c r="BI14" s="66">
        <f>BI26/C25*C14</f>
        <v>1322.505800464037</v>
      </c>
      <c r="BJ14" s="66"/>
      <c r="BK14" s="66">
        <f>C14/C25*BK26</f>
        <v>1322.505800464037</v>
      </c>
      <c r="BL14" s="66">
        <f>C14/C25*BL26</f>
        <v>220.41763341067283</v>
      </c>
      <c r="BM14" s="66"/>
      <c r="BN14" s="139">
        <f t="shared" si="9"/>
        <v>2865.429234338747</v>
      </c>
      <c r="BO14" s="139">
        <f t="shared" si="10"/>
        <v>2865.429234338747</v>
      </c>
      <c r="BP14" s="282">
        <f t="shared" si="11"/>
        <v>0</v>
      </c>
      <c r="BQ14" s="113">
        <v>36179</v>
      </c>
      <c r="BR14" s="368">
        <f>BQ14/BQ25*100</f>
        <v>4.408309979285975</v>
      </c>
      <c r="BS14" s="113">
        <f>BS26/C25*C14</f>
        <v>-2204.1763341067285</v>
      </c>
      <c r="BT14" s="113">
        <f>BR14*BT26/100</f>
        <v>-6612.464968928963</v>
      </c>
      <c r="BU14" s="113">
        <f>BR14*BU26/100</f>
        <v>-661.2464968928963</v>
      </c>
      <c r="BV14" s="113">
        <f>C14/C25*BV26</f>
        <v>-220.41763341067283</v>
      </c>
      <c r="BW14" s="113"/>
      <c r="BX14" s="113"/>
      <c r="BY14" s="113"/>
      <c r="BZ14" s="113"/>
      <c r="CA14" s="113"/>
      <c r="CB14" s="113"/>
      <c r="CC14" s="291">
        <f t="shared" si="12"/>
        <v>26480.69456666074</v>
      </c>
      <c r="CD14" s="292">
        <f t="shared" si="13"/>
        <v>26480.69456666074</v>
      </c>
      <c r="CE14" s="241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115"/>
      <c r="CT14" s="111">
        <f t="shared" si="14"/>
        <v>0</v>
      </c>
      <c r="CU14" s="111">
        <f t="shared" si="15"/>
        <v>0</v>
      </c>
      <c r="CV14" s="111">
        <f t="shared" si="16"/>
        <v>0</v>
      </c>
      <c r="CW14" s="62"/>
      <c r="CX14" s="62"/>
      <c r="CY14" s="62"/>
      <c r="CZ14" s="62"/>
      <c r="DA14" s="184"/>
      <c r="DB14" s="118">
        <f t="shared" si="17"/>
        <v>0</v>
      </c>
      <c r="DC14" s="73"/>
      <c r="DD14" s="62">
        <v>5413</v>
      </c>
      <c r="DE14" s="119">
        <f>DD14/DD25*100</f>
        <v>2.407725360069034</v>
      </c>
      <c r="DF14" s="113">
        <v>11798</v>
      </c>
      <c r="DG14" s="113"/>
      <c r="DH14" s="113"/>
      <c r="DI14" s="185"/>
      <c r="DJ14" s="149">
        <f t="shared" si="18"/>
        <v>11798</v>
      </c>
      <c r="DK14" s="241">
        <f t="shared" si="19"/>
        <v>11798</v>
      </c>
      <c r="DL14" s="241"/>
      <c r="DM14" s="73">
        <v>3880</v>
      </c>
      <c r="DN14" s="71">
        <f>DM14/DM25*100</f>
        <v>5.122923763500489</v>
      </c>
      <c r="DO14" s="66">
        <v>25546</v>
      </c>
      <c r="DP14" s="66">
        <f>DN14*DP26/100</f>
        <v>-5122.923763500488</v>
      </c>
      <c r="DQ14" s="66"/>
      <c r="DR14" s="66"/>
      <c r="DS14" s="66"/>
      <c r="DT14" s="112">
        <f t="shared" si="20"/>
        <v>20423.07623649951</v>
      </c>
      <c r="DU14" s="299">
        <f t="shared" si="21"/>
        <v>20423.07623649951</v>
      </c>
      <c r="DV14" s="243"/>
      <c r="DW14" s="62"/>
      <c r="DX14" s="62"/>
      <c r="DY14" s="62"/>
      <c r="DZ14" s="118">
        <f t="shared" si="22"/>
        <v>0</v>
      </c>
      <c r="EA14" s="111"/>
      <c r="EB14" s="32">
        <f t="shared" si="23"/>
        <v>461969.0535073</v>
      </c>
    </row>
    <row r="15" spans="2:132" ht="12.75">
      <c r="B15" s="4" t="s">
        <v>87</v>
      </c>
      <c r="C15" s="4">
        <v>18</v>
      </c>
      <c r="D15" s="4">
        <v>24700</v>
      </c>
      <c r="E15" s="16">
        <f>D15/D25*100</f>
        <v>4.479506710192238</v>
      </c>
      <c r="F15" s="113">
        <v>241673</v>
      </c>
      <c r="G15" s="113"/>
      <c r="H15" s="113">
        <f>E15*H26/100</f>
        <v>-1445.088864708016</v>
      </c>
      <c r="I15" s="113"/>
      <c r="J15" s="113">
        <f>J26*E15/100</f>
        <v>24682.081973159235</v>
      </c>
      <c r="K15" s="113"/>
      <c r="L15" s="113"/>
      <c r="M15" s="113"/>
      <c r="N15" s="113"/>
      <c r="O15" s="113"/>
      <c r="P15" s="113"/>
      <c r="Q15" s="149"/>
      <c r="R15" s="149">
        <f t="shared" si="0"/>
        <v>264909.9931084512</v>
      </c>
      <c r="S15" s="292">
        <f t="shared" si="1"/>
        <v>264909.9931084512</v>
      </c>
      <c r="T15" s="241">
        <f t="shared" si="24"/>
        <v>0</v>
      </c>
      <c r="U15" s="241"/>
      <c r="V15" s="66">
        <v>55601</v>
      </c>
      <c r="W15" s="66"/>
      <c r="X15" s="66">
        <f>E15*X26/100</f>
        <v>-319.38882843670655</v>
      </c>
      <c r="Y15" s="144"/>
      <c r="Z15" s="66">
        <f>E15*Z26/100</f>
        <v>6253.391367428365</v>
      </c>
      <c r="AA15" s="66"/>
      <c r="AB15" s="66"/>
      <c r="AC15" s="66"/>
      <c r="AD15" s="66"/>
      <c r="AE15" s="66"/>
      <c r="AF15" s="66"/>
      <c r="AG15" s="66"/>
      <c r="AH15" s="66"/>
      <c r="AI15" s="151"/>
      <c r="AJ15" s="151">
        <f t="shared" si="2"/>
        <v>61535.002538991655</v>
      </c>
      <c r="AK15" s="179">
        <f t="shared" si="3"/>
        <v>61535.002538991655</v>
      </c>
      <c r="AL15" s="242">
        <f t="shared" si="4"/>
        <v>0</v>
      </c>
      <c r="AM15" s="242"/>
      <c r="AN15" s="244"/>
      <c r="AO15" s="114"/>
      <c r="AP15" s="114"/>
      <c r="AQ15" s="114"/>
      <c r="AR15" s="114"/>
      <c r="AS15" s="114"/>
      <c r="AT15" s="114"/>
      <c r="AU15" s="114">
        <f>C15/C25*AU26</f>
        <v>835.2668213457076</v>
      </c>
      <c r="AV15" s="114"/>
      <c r="AW15" s="114">
        <f>C15/C25*AW26</f>
        <v>-626.4501160092807</v>
      </c>
      <c r="AX15" s="114"/>
      <c r="AY15" s="114"/>
      <c r="AZ15" s="114"/>
      <c r="BA15" s="114"/>
      <c r="BB15" s="183"/>
      <c r="BC15" s="149">
        <f t="shared" si="5"/>
        <v>208.81670533642693</v>
      </c>
      <c r="BD15" s="291">
        <f t="shared" si="6"/>
        <v>208.81670533642693</v>
      </c>
      <c r="BE15" s="149">
        <f t="shared" si="7"/>
        <v>0</v>
      </c>
      <c r="BF15" s="149">
        <f t="shared" si="8"/>
        <v>0</v>
      </c>
      <c r="BG15" s="73"/>
      <c r="BH15" s="73"/>
      <c r="BI15" s="66">
        <f>BI26/C25*C15</f>
        <v>1252.9002320185616</v>
      </c>
      <c r="BJ15" s="66"/>
      <c r="BK15" s="66">
        <f>C15/C25*BK26</f>
        <v>1252.9002320185614</v>
      </c>
      <c r="BL15" s="66">
        <f>C15/C25*BL26</f>
        <v>208.8167053364269</v>
      </c>
      <c r="BM15" s="66"/>
      <c r="BN15" s="139">
        <f t="shared" si="9"/>
        <v>2714.6171693735496</v>
      </c>
      <c r="BO15" s="139">
        <f t="shared" si="10"/>
        <v>2714.6171693735496</v>
      </c>
      <c r="BP15" s="282">
        <f t="shared" si="11"/>
        <v>0</v>
      </c>
      <c r="BQ15" s="113">
        <v>34275</v>
      </c>
      <c r="BR15" s="368">
        <f>BQ15/BQ25*100</f>
        <v>4.176312903618862</v>
      </c>
      <c r="BS15" s="113">
        <f>BS26/C25*C15</f>
        <v>-2088.167053364269</v>
      </c>
      <c r="BT15" s="113">
        <f>BR15*BT26/100</f>
        <v>-6264.469355428292</v>
      </c>
      <c r="BU15" s="113">
        <f>BR15*BU26/100</f>
        <v>-626.4469355428292</v>
      </c>
      <c r="BV15" s="113">
        <f>C15/C25*BV26</f>
        <v>-208.8167053364269</v>
      </c>
      <c r="BW15" s="113"/>
      <c r="BX15" s="113"/>
      <c r="BY15" s="113"/>
      <c r="BZ15" s="113"/>
      <c r="CA15" s="113"/>
      <c r="CB15" s="113"/>
      <c r="CC15" s="291">
        <f t="shared" si="12"/>
        <v>25087.099950328182</v>
      </c>
      <c r="CD15" s="292">
        <f t="shared" si="13"/>
        <v>25087.099950328182</v>
      </c>
      <c r="CE15" s="241"/>
      <c r="CF15" s="92"/>
      <c r="CG15" s="92"/>
      <c r="CH15" s="92">
        <v>20965.28</v>
      </c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115"/>
      <c r="CT15" s="111">
        <f t="shared" si="14"/>
        <v>20965.28</v>
      </c>
      <c r="CU15" s="111">
        <f t="shared" si="15"/>
        <v>0</v>
      </c>
      <c r="CV15" s="111">
        <f t="shared" si="16"/>
        <v>20965.28</v>
      </c>
      <c r="CW15" s="62"/>
      <c r="CX15" s="62"/>
      <c r="CY15" s="62"/>
      <c r="CZ15" s="62"/>
      <c r="DA15" s="184"/>
      <c r="DB15" s="118">
        <f t="shared" si="17"/>
        <v>0</v>
      </c>
      <c r="DC15" s="73"/>
      <c r="DD15" s="62">
        <v>4564</v>
      </c>
      <c r="DE15" s="119">
        <f>DD15/DD25*100</f>
        <v>2.0300865589054258</v>
      </c>
      <c r="DF15" s="113">
        <v>9947</v>
      </c>
      <c r="DG15" s="113"/>
      <c r="DH15" s="113"/>
      <c r="DI15" s="185"/>
      <c r="DJ15" s="149">
        <f t="shared" si="18"/>
        <v>9947</v>
      </c>
      <c r="DK15" s="241">
        <f t="shared" si="19"/>
        <v>9947</v>
      </c>
      <c r="DL15" s="241"/>
      <c r="DM15" s="73">
        <v>5198</v>
      </c>
      <c r="DN15" s="71">
        <f>DM15/DM25*100</f>
        <v>6.863133433679263</v>
      </c>
      <c r="DO15" s="66">
        <v>34223</v>
      </c>
      <c r="DP15" s="66">
        <f>DN15*DP26/100</f>
        <v>-6863.133433679263</v>
      </c>
      <c r="DQ15" s="66"/>
      <c r="DR15" s="66"/>
      <c r="DS15" s="66"/>
      <c r="DT15" s="112">
        <f t="shared" si="20"/>
        <v>27359.866566320736</v>
      </c>
      <c r="DU15" s="299">
        <f t="shared" si="21"/>
        <v>27359.866566320736</v>
      </c>
      <c r="DV15" s="243"/>
      <c r="DW15" s="62"/>
      <c r="DX15" s="62"/>
      <c r="DY15" s="62"/>
      <c r="DZ15" s="118">
        <f t="shared" si="22"/>
        <v>0</v>
      </c>
      <c r="EA15" s="111"/>
      <c r="EB15" s="32">
        <f t="shared" si="23"/>
        <v>410013.05886942823</v>
      </c>
    </row>
    <row r="16" spans="2:132" ht="13.5" customHeight="1">
      <c r="B16" s="4" t="s">
        <v>88</v>
      </c>
      <c r="C16" s="4">
        <v>15</v>
      </c>
      <c r="D16" s="4">
        <v>23200</v>
      </c>
      <c r="E16" s="16">
        <f>D16/D25*100</f>
        <v>4.20747188973522</v>
      </c>
      <c r="F16" s="113">
        <v>227598</v>
      </c>
      <c r="G16" s="113"/>
      <c r="H16" s="113">
        <f>E16*H26/100</f>
        <v>-1357.3304316285821</v>
      </c>
      <c r="I16" s="113"/>
      <c r="J16" s="113">
        <f>J26*E16/100</f>
        <v>23183.17011244106</v>
      </c>
      <c r="K16" s="113"/>
      <c r="L16" s="113"/>
      <c r="M16" s="113"/>
      <c r="N16" s="113"/>
      <c r="O16" s="113"/>
      <c r="P16" s="113"/>
      <c r="Q16" s="149"/>
      <c r="R16" s="149">
        <f t="shared" si="0"/>
        <v>249423.83968081247</v>
      </c>
      <c r="S16" s="292">
        <f t="shared" si="1"/>
        <v>249423.83968081247</v>
      </c>
      <c r="T16" s="241">
        <f t="shared" si="24"/>
        <v>0</v>
      </c>
      <c r="U16" s="241"/>
      <c r="V16" s="66">
        <v>52363</v>
      </c>
      <c r="W16" s="66"/>
      <c r="X16" s="66">
        <f>E16*X26/100</f>
        <v>-299.99274573812113</v>
      </c>
      <c r="Y16" s="144"/>
      <c r="Z16" s="66">
        <f>E16*Z26/100</f>
        <v>5873.630758070367</v>
      </c>
      <c r="AA16" s="66"/>
      <c r="AB16" s="66"/>
      <c r="AC16" s="66"/>
      <c r="AD16" s="66"/>
      <c r="AE16" s="66"/>
      <c r="AF16" s="66"/>
      <c r="AG16" s="66"/>
      <c r="AH16" s="66"/>
      <c r="AI16" s="151"/>
      <c r="AJ16" s="151">
        <f t="shared" si="2"/>
        <v>57936.638012332245</v>
      </c>
      <c r="AK16" s="179">
        <f t="shared" si="3"/>
        <v>57936.638012332245</v>
      </c>
      <c r="AL16" s="242">
        <f t="shared" si="4"/>
        <v>0</v>
      </c>
      <c r="AM16" s="242"/>
      <c r="AN16" s="244"/>
      <c r="AO16" s="114"/>
      <c r="AP16" s="114"/>
      <c r="AQ16" s="114"/>
      <c r="AR16" s="114"/>
      <c r="AS16" s="114">
        <v>7000</v>
      </c>
      <c r="AT16" s="114"/>
      <c r="AU16" s="114">
        <f>C16/C25*AU26</f>
        <v>696.0556844547564</v>
      </c>
      <c r="AV16" s="114"/>
      <c r="AW16" s="114">
        <f>C16/C25*AW26</f>
        <v>-522.0417633410673</v>
      </c>
      <c r="AX16" s="114"/>
      <c r="AY16" s="114"/>
      <c r="AZ16" s="114"/>
      <c r="BA16" s="114"/>
      <c r="BB16" s="183"/>
      <c r="BC16" s="149">
        <f t="shared" si="5"/>
        <v>7174.013921113689</v>
      </c>
      <c r="BD16" s="291">
        <f t="shared" si="6"/>
        <v>174.0139211136891</v>
      </c>
      <c r="BE16" s="149">
        <f t="shared" si="7"/>
        <v>0</v>
      </c>
      <c r="BF16" s="149">
        <f t="shared" si="8"/>
        <v>7000</v>
      </c>
      <c r="BG16" s="73"/>
      <c r="BH16" s="73"/>
      <c r="BI16" s="66">
        <f>BI26/C25*C16</f>
        <v>1044.0835266821346</v>
      </c>
      <c r="BJ16" s="66"/>
      <c r="BK16" s="66">
        <f>C16/C25*BK26</f>
        <v>1044.0835266821346</v>
      </c>
      <c r="BL16" s="66">
        <f>C16/C25*BL26</f>
        <v>174.0139211136891</v>
      </c>
      <c r="BM16" s="66"/>
      <c r="BN16" s="139">
        <f t="shared" si="9"/>
        <v>2262.1809744779584</v>
      </c>
      <c r="BO16" s="139">
        <f t="shared" si="10"/>
        <v>2262.1809744779584</v>
      </c>
      <c r="BP16" s="282">
        <f t="shared" si="11"/>
        <v>0</v>
      </c>
      <c r="BQ16" s="113">
        <v>28563</v>
      </c>
      <c r="BR16" s="368">
        <f>BQ16/BQ25*100</f>
        <v>3.480321676617522</v>
      </c>
      <c r="BS16" s="113">
        <f>BS26/C25*C16</f>
        <v>-1740.139211136891</v>
      </c>
      <c r="BT16" s="113">
        <f>BR16*BT26/100</f>
        <v>-5220.482514926283</v>
      </c>
      <c r="BU16" s="113">
        <f>BR16*BU26/100</f>
        <v>-522.0482514926283</v>
      </c>
      <c r="BV16" s="113">
        <f>C16/C25*BV26</f>
        <v>-174.0139211136891</v>
      </c>
      <c r="BW16" s="113"/>
      <c r="BX16" s="113"/>
      <c r="BY16" s="113"/>
      <c r="BZ16" s="113"/>
      <c r="CA16" s="113"/>
      <c r="CB16" s="113"/>
      <c r="CC16" s="291">
        <f t="shared" si="12"/>
        <v>20906.316101330507</v>
      </c>
      <c r="CD16" s="292">
        <f t="shared" si="13"/>
        <v>20906.316101330507</v>
      </c>
      <c r="CE16" s="241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115"/>
      <c r="CT16" s="111">
        <f t="shared" si="14"/>
        <v>0</v>
      </c>
      <c r="CU16" s="111">
        <f t="shared" si="15"/>
        <v>0</v>
      </c>
      <c r="CV16" s="111">
        <f t="shared" si="16"/>
        <v>0</v>
      </c>
      <c r="CW16" s="62"/>
      <c r="CX16" s="62"/>
      <c r="CY16" s="62"/>
      <c r="CZ16" s="62"/>
      <c r="DA16" s="184"/>
      <c r="DB16" s="118">
        <f t="shared" si="17"/>
        <v>0</v>
      </c>
      <c r="DC16" s="73">
        <v>3019</v>
      </c>
      <c r="DD16" s="62">
        <v>55552</v>
      </c>
      <c r="DE16" s="119">
        <f>DD16/DD25*100</f>
        <v>24.709765232321253</v>
      </c>
      <c r="DF16" s="113">
        <v>121078</v>
      </c>
      <c r="DG16" s="113"/>
      <c r="DH16" s="113"/>
      <c r="DI16" s="185"/>
      <c r="DJ16" s="149">
        <f t="shared" si="18"/>
        <v>121078</v>
      </c>
      <c r="DK16" s="241">
        <f t="shared" si="19"/>
        <v>121078</v>
      </c>
      <c r="DL16" s="241"/>
      <c r="DM16" s="73"/>
      <c r="DN16" s="71">
        <f>DM16/DM25*100</f>
        <v>0</v>
      </c>
      <c r="DO16" s="66"/>
      <c r="DP16" s="66"/>
      <c r="DQ16" s="66"/>
      <c r="DR16" s="66"/>
      <c r="DS16" s="66"/>
      <c r="DT16" s="112">
        <f t="shared" si="20"/>
        <v>0</v>
      </c>
      <c r="DU16" s="299">
        <f t="shared" si="21"/>
        <v>0</v>
      </c>
      <c r="DV16" s="243"/>
      <c r="DW16" s="62"/>
      <c r="DX16" s="62"/>
      <c r="DY16" s="62"/>
      <c r="DZ16" s="118">
        <f t="shared" si="22"/>
        <v>0</v>
      </c>
      <c r="EA16" s="111"/>
      <c r="EB16" s="32">
        <f t="shared" si="23"/>
        <v>459537.8077155889</v>
      </c>
    </row>
    <row r="17" spans="2:132" ht="13.5" customHeight="1">
      <c r="B17" s="4" t="s">
        <v>1</v>
      </c>
      <c r="C17" s="4">
        <v>48</v>
      </c>
      <c r="D17" s="4">
        <v>37900</v>
      </c>
      <c r="E17" s="16">
        <f>D17/D25*100</f>
        <v>6.873413130214001</v>
      </c>
      <c r="F17" s="113">
        <v>373236</v>
      </c>
      <c r="G17" s="113"/>
      <c r="H17" s="113">
        <f>E17*H26/100</f>
        <v>-2217.3630758070367</v>
      </c>
      <c r="I17" s="113"/>
      <c r="J17" s="113">
        <f>J26*E17/100</f>
        <v>37872.506347479146</v>
      </c>
      <c r="K17" s="113"/>
      <c r="L17" s="113"/>
      <c r="M17" s="113"/>
      <c r="N17" s="113"/>
      <c r="O17" s="113"/>
      <c r="P17" s="113"/>
      <c r="Q17" s="149"/>
      <c r="R17" s="149">
        <f t="shared" si="0"/>
        <v>408891.1432716721</v>
      </c>
      <c r="S17" s="292">
        <f t="shared" si="1"/>
        <v>408891.1432716721</v>
      </c>
      <c r="T17" s="241">
        <f t="shared" si="24"/>
        <v>0</v>
      </c>
      <c r="U17" s="241"/>
      <c r="V17" s="66">
        <v>85870</v>
      </c>
      <c r="W17" s="66"/>
      <c r="X17" s="66">
        <f>E17*X26/100</f>
        <v>-490.0743561842582</v>
      </c>
      <c r="Y17" s="144"/>
      <c r="Z17" s="66">
        <f>E17*Z26/100</f>
        <v>9595.284729778745</v>
      </c>
      <c r="AA17" s="66"/>
      <c r="AB17" s="66"/>
      <c r="AC17" s="66"/>
      <c r="AD17" s="66"/>
      <c r="AE17" s="66"/>
      <c r="AF17" s="66"/>
      <c r="AG17" s="66"/>
      <c r="AH17" s="66"/>
      <c r="AI17" s="151"/>
      <c r="AJ17" s="151">
        <f t="shared" si="2"/>
        <v>94975.21037359448</v>
      </c>
      <c r="AK17" s="179">
        <f t="shared" si="3"/>
        <v>94975.21037359448</v>
      </c>
      <c r="AL17" s="242">
        <f t="shared" si="4"/>
        <v>0</v>
      </c>
      <c r="AM17" s="242"/>
      <c r="AN17" s="244"/>
      <c r="AO17" s="114">
        <v>5000</v>
      </c>
      <c r="AP17" s="114"/>
      <c r="AQ17" s="114">
        <v>6000</v>
      </c>
      <c r="AR17" s="114"/>
      <c r="AS17" s="114">
        <v>3000</v>
      </c>
      <c r="AT17" s="114"/>
      <c r="AU17" s="114">
        <f>C17/C25*AU26</f>
        <v>2227.3781902552205</v>
      </c>
      <c r="AV17" s="114"/>
      <c r="AW17" s="114">
        <f>C17/C25*AW26</f>
        <v>-1670.5336426914153</v>
      </c>
      <c r="AX17" s="114"/>
      <c r="AY17" s="114"/>
      <c r="AZ17" s="114"/>
      <c r="BA17" s="114"/>
      <c r="BB17" s="183"/>
      <c r="BC17" s="149">
        <f t="shared" si="5"/>
        <v>14556.844547563805</v>
      </c>
      <c r="BD17" s="291">
        <f t="shared" si="6"/>
        <v>556.8445475638052</v>
      </c>
      <c r="BE17" s="149">
        <f t="shared" si="7"/>
        <v>0</v>
      </c>
      <c r="BF17" s="149">
        <f t="shared" si="8"/>
        <v>14000</v>
      </c>
      <c r="BG17" s="73"/>
      <c r="BH17" s="73"/>
      <c r="BI17" s="66">
        <f>BI26/C25*C17</f>
        <v>3341.067285382831</v>
      </c>
      <c r="BJ17" s="66"/>
      <c r="BK17" s="66">
        <f>C17/C25*BK26</f>
        <v>3341.0672853828305</v>
      </c>
      <c r="BL17" s="66">
        <f>C17/C25*BL26</f>
        <v>556.8445475638051</v>
      </c>
      <c r="BM17" s="66"/>
      <c r="BN17" s="139">
        <f t="shared" si="9"/>
        <v>7238.979118329467</v>
      </c>
      <c r="BO17" s="139">
        <f t="shared" si="10"/>
        <v>7238.979118329467</v>
      </c>
      <c r="BP17" s="282">
        <f t="shared" si="11"/>
        <v>0</v>
      </c>
      <c r="BQ17" s="113">
        <v>91400</v>
      </c>
      <c r="BR17" s="368">
        <f>BQ17/BQ25*100</f>
        <v>11.136834409650298</v>
      </c>
      <c r="BS17" s="113">
        <f>BS26/C25*C17</f>
        <v>-5568.445475638051</v>
      </c>
      <c r="BT17" s="113">
        <f>BR17*BT26/100</f>
        <v>-16705.251614475448</v>
      </c>
      <c r="BU17" s="113">
        <f>BR17*BU26/100</f>
        <v>-1670.5251614475449</v>
      </c>
      <c r="BV17" s="113">
        <f>C17/C25*BV26</f>
        <v>-556.8445475638051</v>
      </c>
      <c r="BW17" s="113"/>
      <c r="BX17" s="113"/>
      <c r="BY17" s="113"/>
      <c r="BZ17" s="113"/>
      <c r="CA17" s="113"/>
      <c r="CB17" s="113"/>
      <c r="CC17" s="291">
        <f t="shared" si="12"/>
        <v>66898.93320087515</v>
      </c>
      <c r="CD17" s="292">
        <f t="shared" si="13"/>
        <v>66898.93320087515</v>
      </c>
      <c r="CE17" s="241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115"/>
      <c r="CT17" s="111">
        <f t="shared" si="14"/>
        <v>0</v>
      </c>
      <c r="CU17" s="111">
        <f t="shared" si="15"/>
        <v>0</v>
      </c>
      <c r="CV17" s="111">
        <f t="shared" si="16"/>
        <v>0</v>
      </c>
      <c r="CW17" s="62"/>
      <c r="CX17" s="62"/>
      <c r="CY17" s="62"/>
      <c r="CZ17" s="62"/>
      <c r="DA17" s="184"/>
      <c r="DB17" s="118">
        <f t="shared" si="17"/>
        <v>0</v>
      </c>
      <c r="DC17" s="73"/>
      <c r="DD17" s="62">
        <v>18000</v>
      </c>
      <c r="DE17" s="119">
        <f>DD17/DD25*100</f>
        <v>8.00647634975847</v>
      </c>
      <c r="DF17" s="113">
        <v>39232</v>
      </c>
      <c r="DG17" s="113"/>
      <c r="DH17" s="113"/>
      <c r="DI17" s="185"/>
      <c r="DJ17" s="149">
        <f t="shared" si="18"/>
        <v>39232</v>
      </c>
      <c r="DK17" s="241">
        <f t="shared" si="19"/>
        <v>39232</v>
      </c>
      <c r="DL17" s="241"/>
      <c r="DM17" s="73">
        <v>3500</v>
      </c>
      <c r="DN17" s="71">
        <f>DM17/DM25*100</f>
        <v>4.621194116559719</v>
      </c>
      <c r="DO17" s="66">
        <v>23044</v>
      </c>
      <c r="DP17" s="66">
        <f>DN17*DP26/100</f>
        <v>-4621.194116559719</v>
      </c>
      <c r="DQ17" s="66"/>
      <c r="DR17" s="66"/>
      <c r="DS17" s="66"/>
      <c r="DT17" s="112">
        <f t="shared" si="20"/>
        <v>18422.80588344028</v>
      </c>
      <c r="DU17" s="299">
        <f t="shared" si="21"/>
        <v>18422.80588344028</v>
      </c>
      <c r="DV17" s="243"/>
      <c r="DW17" s="62"/>
      <c r="DX17" s="62"/>
      <c r="DY17" s="62"/>
      <c r="DZ17" s="118">
        <f t="shared" si="22"/>
        <v>0</v>
      </c>
      <c r="EA17" s="111"/>
      <c r="EB17" s="32">
        <f t="shared" si="23"/>
        <v>642976.9372771458</v>
      </c>
    </row>
    <row r="18" spans="2:132" ht="13.5" customHeight="1">
      <c r="B18" s="4" t="s">
        <v>89</v>
      </c>
      <c r="C18" s="4">
        <v>16</v>
      </c>
      <c r="D18" s="4">
        <v>19650</v>
      </c>
      <c r="E18" s="16">
        <f>D18/D25*100</f>
        <v>3.5636561479869426</v>
      </c>
      <c r="F18" s="113">
        <v>192886</v>
      </c>
      <c r="G18" s="113"/>
      <c r="H18" s="113">
        <f>E18*H26/100</f>
        <v>-1149.6354733405876</v>
      </c>
      <c r="I18" s="113"/>
      <c r="J18" s="113">
        <f>J26*E18/100</f>
        <v>19635.745375408052</v>
      </c>
      <c r="K18" s="113"/>
      <c r="L18" s="113"/>
      <c r="M18" s="113"/>
      <c r="N18" s="113"/>
      <c r="O18" s="113"/>
      <c r="P18" s="113"/>
      <c r="Q18" s="149"/>
      <c r="R18" s="149">
        <f t="shared" si="0"/>
        <v>211372.1099020675</v>
      </c>
      <c r="S18" s="292">
        <f t="shared" si="1"/>
        <v>211372.1099020675</v>
      </c>
      <c r="T18" s="241">
        <f t="shared" si="24"/>
        <v>0</v>
      </c>
      <c r="U18" s="241"/>
      <c r="V18" s="66">
        <v>44377</v>
      </c>
      <c r="W18" s="66"/>
      <c r="X18" s="66">
        <f>E18*X26/100</f>
        <v>-254.088683351469</v>
      </c>
      <c r="Y18" s="144"/>
      <c r="Z18" s="66">
        <f>E18*Z26/100</f>
        <v>4974.863982589773</v>
      </c>
      <c r="AA18" s="66"/>
      <c r="AB18" s="66"/>
      <c r="AC18" s="66"/>
      <c r="AD18" s="66"/>
      <c r="AE18" s="66"/>
      <c r="AF18" s="66"/>
      <c r="AG18" s="66"/>
      <c r="AH18" s="66"/>
      <c r="AI18" s="151"/>
      <c r="AJ18" s="151">
        <f t="shared" si="2"/>
        <v>49097.7752992383</v>
      </c>
      <c r="AK18" s="179">
        <f t="shared" si="3"/>
        <v>49097.7752992383</v>
      </c>
      <c r="AL18" s="242">
        <f t="shared" si="4"/>
        <v>0</v>
      </c>
      <c r="AM18" s="242"/>
      <c r="AN18" s="244"/>
      <c r="AO18" s="114"/>
      <c r="AP18" s="114"/>
      <c r="AQ18" s="114"/>
      <c r="AR18" s="114"/>
      <c r="AS18" s="114"/>
      <c r="AT18" s="114"/>
      <c r="AU18" s="114">
        <f>C18/C25*AU26</f>
        <v>742.4593967517401</v>
      </c>
      <c r="AV18" s="114"/>
      <c r="AW18" s="114">
        <f>C18/C25*AW26</f>
        <v>-556.8445475638051</v>
      </c>
      <c r="AX18" s="114"/>
      <c r="AY18" s="114"/>
      <c r="AZ18" s="114"/>
      <c r="BA18" s="114"/>
      <c r="BB18" s="183"/>
      <c r="BC18" s="149">
        <f t="shared" si="5"/>
        <v>185.61484918793496</v>
      </c>
      <c r="BD18" s="291">
        <f t="shared" si="6"/>
        <v>185.61484918793496</v>
      </c>
      <c r="BE18" s="149">
        <f t="shared" si="7"/>
        <v>0</v>
      </c>
      <c r="BF18" s="149">
        <f t="shared" si="8"/>
        <v>0</v>
      </c>
      <c r="BG18" s="73"/>
      <c r="BH18" s="73"/>
      <c r="BI18" s="66">
        <f>BI26/C25*C18</f>
        <v>1113.6890951276102</v>
      </c>
      <c r="BJ18" s="66"/>
      <c r="BK18" s="66">
        <f>C18/C25*BK26</f>
        <v>1113.6890951276102</v>
      </c>
      <c r="BL18" s="66">
        <f>C18/C25*BL26</f>
        <v>185.61484918793502</v>
      </c>
      <c r="BM18" s="66"/>
      <c r="BN18" s="139">
        <f t="shared" si="9"/>
        <v>2412.9930394431553</v>
      </c>
      <c r="BO18" s="139">
        <f t="shared" si="10"/>
        <v>2412.9930394431553</v>
      </c>
      <c r="BP18" s="282">
        <f t="shared" si="11"/>
        <v>0</v>
      </c>
      <c r="BQ18" s="113">
        <v>30467</v>
      </c>
      <c r="BR18" s="368">
        <f>BQ18/BQ25*100</f>
        <v>3.7123187522846353</v>
      </c>
      <c r="BS18" s="113">
        <f>BS26/C25*C18</f>
        <v>-1856.1484918793503</v>
      </c>
      <c r="BT18" s="113">
        <f>BR18*BT26/100</f>
        <v>-5568.478128426953</v>
      </c>
      <c r="BU18" s="113">
        <f>BR18*BU26/100</f>
        <v>-556.8478128426952</v>
      </c>
      <c r="BV18" s="113">
        <f>C18/C25*BV26</f>
        <v>-185.61484918793502</v>
      </c>
      <c r="BW18" s="113"/>
      <c r="BX18" s="113"/>
      <c r="BY18" s="113"/>
      <c r="BZ18" s="113"/>
      <c r="CA18" s="113"/>
      <c r="CB18" s="113"/>
      <c r="CC18" s="291">
        <f t="shared" si="12"/>
        <v>22299.910717663068</v>
      </c>
      <c r="CD18" s="292">
        <f t="shared" si="13"/>
        <v>22299.910717663068</v>
      </c>
      <c r="CE18" s="241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115"/>
      <c r="CT18" s="111">
        <f t="shared" si="14"/>
        <v>0</v>
      </c>
      <c r="CU18" s="111">
        <f t="shared" si="15"/>
        <v>0</v>
      </c>
      <c r="CV18" s="111">
        <f t="shared" si="16"/>
        <v>0</v>
      </c>
      <c r="CW18" s="62"/>
      <c r="CX18" s="62"/>
      <c r="CY18" s="62"/>
      <c r="CZ18" s="62"/>
      <c r="DA18" s="184"/>
      <c r="DB18" s="118">
        <f t="shared" si="17"/>
        <v>0</v>
      </c>
      <c r="DC18" s="73"/>
      <c r="DD18" s="62">
        <v>2909</v>
      </c>
      <c r="DE18" s="119">
        <f>DD18/DD25*100</f>
        <v>1.2939355389692997</v>
      </c>
      <c r="DF18" s="113">
        <v>6340</v>
      </c>
      <c r="DG18" s="113"/>
      <c r="DH18" s="113"/>
      <c r="DI18" s="185"/>
      <c r="DJ18" s="149">
        <f t="shared" si="18"/>
        <v>6340</v>
      </c>
      <c r="DK18" s="241">
        <f t="shared" si="19"/>
        <v>6340</v>
      </c>
      <c r="DL18" s="241"/>
      <c r="DM18" s="73">
        <v>2754</v>
      </c>
      <c r="DN18" s="71">
        <f>DM18/DM25*100</f>
        <v>3.636219599144419</v>
      </c>
      <c r="DO18" s="66">
        <v>18133</v>
      </c>
      <c r="DP18" s="66">
        <f>DN18*DP26/100</f>
        <v>-3636.219599144419</v>
      </c>
      <c r="DQ18" s="66"/>
      <c r="DR18" s="66"/>
      <c r="DS18" s="66"/>
      <c r="DT18" s="112">
        <f t="shared" si="20"/>
        <v>14496.780400855581</v>
      </c>
      <c r="DU18" s="299">
        <f t="shared" si="21"/>
        <v>14496.780400855581</v>
      </c>
      <c r="DV18" s="243"/>
      <c r="DW18" s="62"/>
      <c r="DX18" s="62"/>
      <c r="DY18" s="62"/>
      <c r="DZ18" s="118">
        <f t="shared" si="22"/>
        <v>0</v>
      </c>
      <c r="EA18" s="111"/>
      <c r="EB18" s="32">
        <f t="shared" si="23"/>
        <v>303792.1911690124</v>
      </c>
    </row>
    <row r="19" spans="2:132" ht="13.5" customHeight="1">
      <c r="B19" s="4" t="s">
        <v>90</v>
      </c>
      <c r="C19" s="4">
        <v>16</v>
      </c>
      <c r="D19" s="4">
        <v>24850</v>
      </c>
      <c r="E19" s="16">
        <f>D19/D25*100</f>
        <v>4.50671019223794</v>
      </c>
      <c r="F19" s="113">
        <v>245881</v>
      </c>
      <c r="G19" s="113">
        <v>7563</v>
      </c>
      <c r="H19" s="113">
        <f>E19*H26/100</f>
        <v>-1453.8647080159594</v>
      </c>
      <c r="I19" s="113">
        <v>-901</v>
      </c>
      <c r="J19" s="113">
        <f>J26*E19/100</f>
        <v>24831.97315923105</v>
      </c>
      <c r="K19" s="113"/>
      <c r="L19" s="113"/>
      <c r="M19" s="113"/>
      <c r="N19" s="113"/>
      <c r="O19" s="113"/>
      <c r="P19" s="113"/>
      <c r="Q19" s="149"/>
      <c r="R19" s="149">
        <f t="shared" si="0"/>
        <v>275921.1084512151</v>
      </c>
      <c r="S19" s="292">
        <f t="shared" si="1"/>
        <v>269259.1084512151</v>
      </c>
      <c r="T19" s="241">
        <f>G19+I19</f>
        <v>6662</v>
      </c>
      <c r="U19" s="241"/>
      <c r="V19" s="66">
        <v>56570</v>
      </c>
      <c r="W19" s="66">
        <v>1664</v>
      </c>
      <c r="X19" s="66">
        <f>E19*X26/100</f>
        <v>-321.3284367065651</v>
      </c>
      <c r="Y19" s="144">
        <v>-200</v>
      </c>
      <c r="Z19" s="66">
        <f>E19*Z26/100</f>
        <v>6291.367428364165</v>
      </c>
      <c r="AA19" s="66"/>
      <c r="AB19" s="66"/>
      <c r="AC19" s="66"/>
      <c r="AD19" s="66"/>
      <c r="AE19" s="66"/>
      <c r="AF19" s="66"/>
      <c r="AG19" s="66"/>
      <c r="AH19" s="66"/>
      <c r="AI19" s="151"/>
      <c r="AJ19" s="151">
        <f t="shared" si="2"/>
        <v>64004.0389916576</v>
      </c>
      <c r="AK19" s="179">
        <f t="shared" si="3"/>
        <v>62540.0389916576</v>
      </c>
      <c r="AL19" s="242">
        <f>W19+Y19</f>
        <v>1464</v>
      </c>
      <c r="AM19" s="242"/>
      <c r="AN19" s="244">
        <v>2308</v>
      </c>
      <c r="AO19" s="114"/>
      <c r="AP19" s="114"/>
      <c r="AQ19" s="114"/>
      <c r="AR19" s="114"/>
      <c r="AS19" s="114"/>
      <c r="AT19" s="114">
        <v>2070</v>
      </c>
      <c r="AU19" s="114">
        <f>C19/C25*AU26</f>
        <v>742.4593967517401</v>
      </c>
      <c r="AV19" s="114"/>
      <c r="AW19" s="114">
        <f>C19/C25*AW26</f>
        <v>-556.8445475638051</v>
      </c>
      <c r="AX19" s="114"/>
      <c r="AY19" s="114"/>
      <c r="AZ19" s="114"/>
      <c r="BA19" s="114"/>
      <c r="BB19" s="183"/>
      <c r="BC19" s="149">
        <f t="shared" si="5"/>
        <v>4563.614849187935</v>
      </c>
      <c r="BD19" s="291">
        <f t="shared" si="6"/>
        <v>185.61484918793496</v>
      </c>
      <c r="BE19" s="149">
        <f>AN19+AT19</f>
        <v>4378</v>
      </c>
      <c r="BF19" s="149">
        <f t="shared" si="8"/>
        <v>0</v>
      </c>
      <c r="BG19" s="73"/>
      <c r="BH19" s="73"/>
      <c r="BI19" s="66">
        <f>BI26/C25*C19</f>
        <v>1113.6890951276102</v>
      </c>
      <c r="BJ19" s="66"/>
      <c r="BK19" s="66">
        <f>C19/C25*BK26</f>
        <v>1113.6890951276102</v>
      </c>
      <c r="BL19" s="66">
        <f>C19/C25*BL26</f>
        <v>185.61484918793502</v>
      </c>
      <c r="BM19" s="66"/>
      <c r="BN19" s="139">
        <f t="shared" si="9"/>
        <v>2412.9930394431553</v>
      </c>
      <c r="BO19" s="139">
        <f t="shared" si="10"/>
        <v>2412.9930394431553</v>
      </c>
      <c r="BP19" s="282">
        <f t="shared" si="11"/>
        <v>0</v>
      </c>
      <c r="BQ19" s="113">
        <v>20946</v>
      </c>
      <c r="BR19" s="368">
        <f>BQ19/BQ25*100</f>
        <v>2.5522115267454613</v>
      </c>
      <c r="BS19" s="113">
        <f>BS26/C25*C19</f>
        <v>-1856.1484918793503</v>
      </c>
      <c r="BT19" s="113">
        <f>BR19*BT26/100</f>
        <v>-3828.3172901181915</v>
      </c>
      <c r="BU19" s="113">
        <f>BR19*BU26/100</f>
        <v>-382.83172901181916</v>
      </c>
      <c r="BV19" s="113">
        <f>C19/C25*BV26</f>
        <v>-185.61484918793502</v>
      </c>
      <c r="BW19" s="113"/>
      <c r="BX19" s="113"/>
      <c r="BY19" s="113"/>
      <c r="BZ19" s="113"/>
      <c r="CA19" s="113"/>
      <c r="CB19" s="113"/>
      <c r="CC19" s="291">
        <f t="shared" si="12"/>
        <v>14693.087639802703</v>
      </c>
      <c r="CD19" s="292">
        <f t="shared" si="13"/>
        <v>14693.087639802703</v>
      </c>
      <c r="CE19" s="241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115"/>
      <c r="CT19" s="111">
        <f t="shared" si="14"/>
        <v>0</v>
      </c>
      <c r="CU19" s="111">
        <f t="shared" si="15"/>
        <v>0</v>
      </c>
      <c r="CV19" s="111">
        <f t="shared" si="16"/>
        <v>0</v>
      </c>
      <c r="CW19" s="62"/>
      <c r="CX19" s="62"/>
      <c r="CY19" s="62"/>
      <c r="CZ19" s="62"/>
      <c r="DA19" s="184"/>
      <c r="DB19" s="118">
        <f t="shared" si="17"/>
        <v>0</v>
      </c>
      <c r="DC19" s="73"/>
      <c r="DD19" s="62">
        <v>2882</v>
      </c>
      <c r="DE19" s="119">
        <f>DD19/DD25*100</f>
        <v>1.2819258244446619</v>
      </c>
      <c r="DF19" s="113">
        <v>7206</v>
      </c>
      <c r="DG19" s="113"/>
      <c r="DH19" s="113"/>
      <c r="DI19" s="185"/>
      <c r="DJ19" s="149">
        <f t="shared" si="18"/>
        <v>7206</v>
      </c>
      <c r="DK19" s="241">
        <f t="shared" si="19"/>
        <v>7206</v>
      </c>
      <c r="DL19" s="241"/>
      <c r="DM19" s="73">
        <v>2518</v>
      </c>
      <c r="DN19" s="71">
        <f>DM19/DM25*100</f>
        <v>3.324619081570678</v>
      </c>
      <c r="DO19" s="66">
        <v>16581</v>
      </c>
      <c r="DP19" s="66">
        <f>DN19*DP26/100</f>
        <v>-3324.6190815706777</v>
      </c>
      <c r="DQ19" s="66"/>
      <c r="DR19" s="66"/>
      <c r="DS19" s="66"/>
      <c r="DT19" s="112">
        <f t="shared" si="20"/>
        <v>13256.380918429322</v>
      </c>
      <c r="DU19" s="299">
        <f t="shared" si="21"/>
        <v>13256.380918429322</v>
      </c>
      <c r="DV19" s="243"/>
      <c r="DW19" s="62"/>
      <c r="DX19" s="62"/>
      <c r="DY19" s="62"/>
      <c r="DZ19" s="118">
        <f t="shared" si="22"/>
        <v>0</v>
      </c>
      <c r="EA19" s="111"/>
      <c r="EB19" s="32">
        <f t="shared" si="23"/>
        <v>379644.2308502927</v>
      </c>
    </row>
    <row r="20" spans="2:132" ht="13.5" customHeight="1">
      <c r="B20" s="4" t="s">
        <v>91</v>
      </c>
      <c r="C20" s="4">
        <v>20</v>
      </c>
      <c r="D20" s="4">
        <v>20450</v>
      </c>
      <c r="E20" s="16">
        <f>D20/D25*100</f>
        <v>3.708741385564019</v>
      </c>
      <c r="F20" s="113">
        <v>201093</v>
      </c>
      <c r="G20" s="113"/>
      <c r="H20" s="113">
        <f>E20*H26/100</f>
        <v>-1196.4399709829527</v>
      </c>
      <c r="I20" s="113"/>
      <c r="J20" s="113">
        <f>J26*E20/100</f>
        <v>20435.165034457747</v>
      </c>
      <c r="K20" s="113"/>
      <c r="L20" s="113"/>
      <c r="M20" s="113"/>
      <c r="N20" s="113"/>
      <c r="O20" s="113"/>
      <c r="P20" s="113"/>
      <c r="Q20" s="149"/>
      <c r="R20" s="149">
        <f t="shared" si="0"/>
        <v>220331.7250634748</v>
      </c>
      <c r="S20" s="292">
        <f t="shared" si="1"/>
        <v>220331.7250634748</v>
      </c>
      <c r="T20" s="241">
        <f t="shared" si="24"/>
        <v>0</v>
      </c>
      <c r="U20" s="241"/>
      <c r="V20" s="66">
        <v>46265</v>
      </c>
      <c r="W20" s="66"/>
      <c r="X20" s="66">
        <f>E20*X26/100</f>
        <v>-264.43326079071454</v>
      </c>
      <c r="Y20" s="144"/>
      <c r="Z20" s="66">
        <f>E20*Z26/100</f>
        <v>5177.40297424737</v>
      </c>
      <c r="AA20" s="66"/>
      <c r="AB20" s="66"/>
      <c r="AC20" s="66"/>
      <c r="AD20" s="66"/>
      <c r="AE20" s="66"/>
      <c r="AF20" s="66"/>
      <c r="AG20" s="66"/>
      <c r="AH20" s="66"/>
      <c r="AI20" s="151"/>
      <c r="AJ20" s="151">
        <f t="shared" si="2"/>
        <v>51177.96971345666</v>
      </c>
      <c r="AK20" s="179">
        <f t="shared" si="3"/>
        <v>51177.96971345666</v>
      </c>
      <c r="AL20" s="242">
        <f t="shared" si="4"/>
        <v>0</v>
      </c>
      <c r="AM20" s="242"/>
      <c r="AN20" s="244"/>
      <c r="AO20" s="114"/>
      <c r="AP20" s="114"/>
      <c r="AQ20" s="114"/>
      <c r="AR20" s="114"/>
      <c r="AS20" s="114"/>
      <c r="AT20" s="114"/>
      <c r="AU20" s="114">
        <f>C20/C25*AU26</f>
        <v>928.0742459396752</v>
      </c>
      <c r="AV20" s="114"/>
      <c r="AW20" s="114">
        <f>C20/C25*AW26</f>
        <v>-696.0556844547564</v>
      </c>
      <c r="AX20" s="114"/>
      <c r="AY20" s="114"/>
      <c r="AZ20" s="114"/>
      <c r="BA20" s="114"/>
      <c r="BB20" s="183"/>
      <c r="BC20" s="149">
        <f t="shared" si="5"/>
        <v>232.0185614849188</v>
      </c>
      <c r="BD20" s="291">
        <f t="shared" si="6"/>
        <v>232.0185614849188</v>
      </c>
      <c r="BE20" s="149">
        <f t="shared" si="7"/>
        <v>0</v>
      </c>
      <c r="BF20" s="149">
        <f t="shared" si="8"/>
        <v>0</v>
      </c>
      <c r="BG20" s="73"/>
      <c r="BH20" s="73"/>
      <c r="BI20" s="66">
        <f>BI26/C25*C20</f>
        <v>1392.1113689095127</v>
      </c>
      <c r="BJ20" s="66"/>
      <c r="BK20" s="66">
        <f>C20/C25*BK26</f>
        <v>1392.1113689095127</v>
      </c>
      <c r="BL20" s="66">
        <f>C20/C25*BL26</f>
        <v>232.0185614849188</v>
      </c>
      <c r="BM20" s="66"/>
      <c r="BN20" s="139">
        <f t="shared" si="9"/>
        <v>3016.2412993039443</v>
      </c>
      <c r="BO20" s="139">
        <f t="shared" si="10"/>
        <v>3016.2412993039443</v>
      </c>
      <c r="BP20" s="282">
        <f t="shared" si="11"/>
        <v>0</v>
      </c>
      <c r="BQ20" s="113">
        <v>38084</v>
      </c>
      <c r="BR20" s="368">
        <f>BQ20/BQ25*100</f>
        <v>4.640428902156696</v>
      </c>
      <c r="BS20" s="113">
        <f>BS26/C25*C20</f>
        <v>-2320.185614849188</v>
      </c>
      <c r="BT20" s="113">
        <f>BR20*BT26/100</f>
        <v>-6960.643353235044</v>
      </c>
      <c r="BU20" s="113">
        <f>BR20*BU26/100</f>
        <v>-696.0643353235043</v>
      </c>
      <c r="BV20" s="113">
        <f>C20/C25*BV26</f>
        <v>-232.0185614849188</v>
      </c>
      <c r="BW20" s="113"/>
      <c r="BX20" s="113"/>
      <c r="BY20" s="113"/>
      <c r="BZ20" s="113"/>
      <c r="CA20" s="113"/>
      <c r="CB20" s="113"/>
      <c r="CC20" s="291">
        <f t="shared" si="12"/>
        <v>27875.08813510735</v>
      </c>
      <c r="CD20" s="292">
        <f t="shared" si="13"/>
        <v>27875.08813510735</v>
      </c>
      <c r="CE20" s="241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115"/>
      <c r="CT20" s="111">
        <f t="shared" si="14"/>
        <v>0</v>
      </c>
      <c r="CU20" s="111">
        <f t="shared" si="15"/>
        <v>0</v>
      </c>
      <c r="CV20" s="111">
        <f t="shared" si="16"/>
        <v>0</v>
      </c>
      <c r="CW20" s="62"/>
      <c r="CX20" s="62"/>
      <c r="CY20" s="62"/>
      <c r="CZ20" s="62"/>
      <c r="DA20" s="184"/>
      <c r="DB20" s="118">
        <f t="shared" si="17"/>
        <v>0</v>
      </c>
      <c r="DC20" s="73"/>
      <c r="DD20" s="62">
        <v>4650</v>
      </c>
      <c r="DE20" s="119">
        <f>DD20/DD25*100</f>
        <v>2.068339723687605</v>
      </c>
      <c r="DF20" s="113">
        <v>10135</v>
      </c>
      <c r="DG20" s="113"/>
      <c r="DH20" s="113"/>
      <c r="DI20" s="185"/>
      <c r="DJ20" s="149">
        <f t="shared" si="18"/>
        <v>10135</v>
      </c>
      <c r="DK20" s="241">
        <f t="shared" si="19"/>
        <v>10135</v>
      </c>
      <c r="DL20" s="241"/>
      <c r="DM20" s="73">
        <v>2761</v>
      </c>
      <c r="DN20" s="71">
        <f>DM20/DM25*100</f>
        <v>3.6454619873775385</v>
      </c>
      <c r="DO20" s="66">
        <v>18176</v>
      </c>
      <c r="DP20" s="66">
        <f>DN20*DP26/100</f>
        <v>-3645.4619873775387</v>
      </c>
      <c r="DQ20" s="66"/>
      <c r="DR20" s="66"/>
      <c r="DS20" s="66"/>
      <c r="DT20" s="112">
        <f t="shared" si="20"/>
        <v>14530.53801262246</v>
      </c>
      <c r="DU20" s="299">
        <f t="shared" si="21"/>
        <v>14530.53801262246</v>
      </c>
      <c r="DV20" s="243"/>
      <c r="DW20" s="62"/>
      <c r="DX20" s="62"/>
      <c r="DY20" s="62"/>
      <c r="DZ20" s="118">
        <f t="shared" si="22"/>
        <v>0</v>
      </c>
      <c r="EA20" s="111"/>
      <c r="EB20" s="32">
        <f t="shared" si="23"/>
        <v>324282.3394861462</v>
      </c>
    </row>
    <row r="21" spans="2:132" ht="13.5" customHeight="1">
      <c r="B21" s="4" t="s">
        <v>92</v>
      </c>
      <c r="C21" s="4">
        <v>11</v>
      </c>
      <c r="D21" s="4">
        <v>21050</v>
      </c>
      <c r="E21" s="16">
        <f>D21/D25*100</f>
        <v>3.817555313746826</v>
      </c>
      <c r="F21" s="113">
        <v>201823</v>
      </c>
      <c r="G21" s="113"/>
      <c r="H21" s="113">
        <f>E21*H26/100</f>
        <v>-1231.5433442147262</v>
      </c>
      <c r="I21" s="113"/>
      <c r="J21" s="113">
        <f>J26*E21/100</f>
        <v>21034.72977874501</v>
      </c>
      <c r="K21" s="113"/>
      <c r="L21" s="113"/>
      <c r="M21" s="113"/>
      <c r="N21" s="113"/>
      <c r="O21" s="113"/>
      <c r="P21" s="113"/>
      <c r="Q21" s="149"/>
      <c r="R21" s="149">
        <f t="shared" si="0"/>
        <v>221626.18643453027</v>
      </c>
      <c r="S21" s="292">
        <f t="shared" si="1"/>
        <v>221626.18643453027</v>
      </c>
      <c r="T21" s="241">
        <f t="shared" si="24"/>
        <v>0</v>
      </c>
      <c r="U21" s="241"/>
      <c r="V21" s="66">
        <v>46432</v>
      </c>
      <c r="W21" s="66"/>
      <c r="X21" s="66">
        <f>E21*X26/100</f>
        <v>-272.1916938701487</v>
      </c>
      <c r="Y21" s="144"/>
      <c r="Z21" s="66">
        <f>E21*Z26/100</f>
        <v>5329.3072179905685</v>
      </c>
      <c r="AA21" s="66"/>
      <c r="AB21" s="66"/>
      <c r="AC21" s="66"/>
      <c r="AD21" s="66"/>
      <c r="AE21" s="66"/>
      <c r="AF21" s="66"/>
      <c r="AG21" s="66"/>
      <c r="AH21" s="66"/>
      <c r="AI21" s="151"/>
      <c r="AJ21" s="151">
        <f t="shared" si="2"/>
        <v>51489.115524120425</v>
      </c>
      <c r="AK21" s="179">
        <f t="shared" si="3"/>
        <v>51489.115524120425</v>
      </c>
      <c r="AL21" s="242">
        <f t="shared" si="4"/>
        <v>0</v>
      </c>
      <c r="AM21" s="242"/>
      <c r="AN21" s="244"/>
      <c r="AO21" s="114"/>
      <c r="AP21" s="114"/>
      <c r="AQ21" s="114"/>
      <c r="AR21" s="114"/>
      <c r="AS21" s="114"/>
      <c r="AT21" s="114"/>
      <c r="AU21" s="114">
        <f>C21/C25*AU26</f>
        <v>510.44083526682135</v>
      </c>
      <c r="AV21" s="114"/>
      <c r="AW21" s="114">
        <f>C21/C25*AW26</f>
        <v>-382.830626450116</v>
      </c>
      <c r="AX21" s="114"/>
      <c r="AY21" s="114"/>
      <c r="AZ21" s="114"/>
      <c r="BA21" s="114"/>
      <c r="BB21" s="183"/>
      <c r="BC21" s="149">
        <f t="shared" si="5"/>
        <v>127.61020881670538</v>
      </c>
      <c r="BD21" s="291">
        <f t="shared" si="6"/>
        <v>127.61020881670538</v>
      </c>
      <c r="BE21" s="149">
        <f t="shared" si="7"/>
        <v>0</v>
      </c>
      <c r="BF21" s="149">
        <f t="shared" si="8"/>
        <v>0</v>
      </c>
      <c r="BG21" s="73"/>
      <c r="BH21" s="73"/>
      <c r="BI21" s="66">
        <f>BI26/C25*C21</f>
        <v>765.6612529002321</v>
      </c>
      <c r="BJ21" s="66"/>
      <c r="BK21" s="66">
        <f>C21/C25*BK26</f>
        <v>765.661252900232</v>
      </c>
      <c r="BL21" s="66">
        <f>C21/C25*BL26</f>
        <v>127.61020881670534</v>
      </c>
      <c r="BM21" s="66"/>
      <c r="BN21" s="139">
        <f t="shared" si="9"/>
        <v>1658.9327146171695</v>
      </c>
      <c r="BO21" s="139">
        <f t="shared" si="10"/>
        <v>1658.9327146171695</v>
      </c>
      <c r="BP21" s="282">
        <f t="shared" si="11"/>
        <v>0</v>
      </c>
      <c r="BQ21" s="113">
        <v>30467</v>
      </c>
      <c r="BR21" s="368">
        <f>BQ21/BQ25*100</f>
        <v>3.7123187522846353</v>
      </c>
      <c r="BS21" s="113">
        <f>BS26/C25*C21</f>
        <v>-1276.1020881670534</v>
      </c>
      <c r="BT21" s="113">
        <f>BR21*BT26/100</f>
        <v>-5568.478128426953</v>
      </c>
      <c r="BU21" s="113">
        <f>BR21*BU26/100</f>
        <v>-556.8478128426952</v>
      </c>
      <c r="BV21" s="113">
        <f>C21/C25*BV26</f>
        <v>-127.61020881670534</v>
      </c>
      <c r="BW21" s="113"/>
      <c r="BX21" s="113"/>
      <c r="BY21" s="113"/>
      <c r="BZ21" s="113"/>
      <c r="CA21" s="113"/>
      <c r="CB21" s="113"/>
      <c r="CC21" s="291">
        <f t="shared" si="12"/>
        <v>22937.961761746596</v>
      </c>
      <c r="CD21" s="292">
        <f t="shared" si="13"/>
        <v>22937.961761746596</v>
      </c>
      <c r="CE21" s="241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115"/>
      <c r="CT21" s="111">
        <f t="shared" si="14"/>
        <v>0</v>
      </c>
      <c r="CU21" s="111">
        <f t="shared" si="15"/>
        <v>0</v>
      </c>
      <c r="CV21" s="111">
        <f t="shared" si="16"/>
        <v>0</v>
      </c>
      <c r="CW21" s="62"/>
      <c r="CX21" s="62"/>
      <c r="CY21" s="62"/>
      <c r="CZ21" s="62"/>
      <c r="DA21" s="184"/>
      <c r="DB21" s="118">
        <f t="shared" si="17"/>
        <v>0</v>
      </c>
      <c r="DC21" s="73"/>
      <c r="DD21" s="62">
        <v>3306</v>
      </c>
      <c r="DE21" s="119">
        <f>DD21/DD25*100</f>
        <v>1.4705228229056393</v>
      </c>
      <c r="DF21" s="113">
        <v>6281</v>
      </c>
      <c r="DG21" s="113"/>
      <c r="DH21" s="113"/>
      <c r="DI21" s="185"/>
      <c r="DJ21" s="149">
        <f t="shared" si="18"/>
        <v>6281</v>
      </c>
      <c r="DK21" s="241">
        <f t="shared" si="19"/>
        <v>6281</v>
      </c>
      <c r="DL21" s="241"/>
      <c r="DM21" s="73">
        <v>5366</v>
      </c>
      <c r="DN21" s="71">
        <f>DM21/DM25*100</f>
        <v>7.084950751274128</v>
      </c>
      <c r="DO21" s="66">
        <v>35330</v>
      </c>
      <c r="DP21" s="66">
        <f>DN21*DP26/100</f>
        <v>-7084.950751274128</v>
      </c>
      <c r="DQ21" s="66"/>
      <c r="DR21" s="66"/>
      <c r="DS21" s="66"/>
      <c r="DT21" s="112">
        <f t="shared" si="20"/>
        <v>28245.04924872587</v>
      </c>
      <c r="DU21" s="299">
        <f t="shared" si="21"/>
        <v>28245.04924872587</v>
      </c>
      <c r="DV21" s="243"/>
      <c r="DW21" s="62"/>
      <c r="DX21" s="62"/>
      <c r="DY21" s="62"/>
      <c r="DZ21" s="118">
        <f t="shared" si="22"/>
        <v>0</v>
      </c>
      <c r="EA21" s="111"/>
      <c r="EB21" s="32">
        <f t="shared" si="23"/>
        <v>330706.9231779399</v>
      </c>
    </row>
    <row r="22" spans="2:132" ht="13.5" customHeight="1">
      <c r="B22" s="4" t="s">
        <v>93</v>
      </c>
      <c r="C22" s="4">
        <v>15</v>
      </c>
      <c r="D22" s="4">
        <v>19550</v>
      </c>
      <c r="E22" s="16">
        <f>D22/D25*100</f>
        <v>3.5455204932898075</v>
      </c>
      <c r="F22" s="113">
        <v>192248</v>
      </c>
      <c r="G22" s="113"/>
      <c r="H22" s="113">
        <f>E22*H26/100</f>
        <v>-1143.7849111352918</v>
      </c>
      <c r="I22" s="113"/>
      <c r="J22" s="113">
        <f>J26*E22/100</f>
        <v>19535.817918026838</v>
      </c>
      <c r="K22" s="113"/>
      <c r="L22" s="113"/>
      <c r="M22" s="113"/>
      <c r="N22" s="113"/>
      <c r="O22" s="113"/>
      <c r="P22" s="113"/>
      <c r="Q22" s="149"/>
      <c r="R22" s="149">
        <f t="shared" si="0"/>
        <v>210640.03300689155</v>
      </c>
      <c r="S22" s="292">
        <f t="shared" si="1"/>
        <v>210640.03300689155</v>
      </c>
      <c r="T22" s="241">
        <f t="shared" si="24"/>
        <v>0</v>
      </c>
      <c r="U22" s="241"/>
      <c r="V22" s="66">
        <v>44230</v>
      </c>
      <c r="W22" s="66"/>
      <c r="X22" s="66">
        <f>E22*X26/100</f>
        <v>-252.79561117156328</v>
      </c>
      <c r="Y22" s="144"/>
      <c r="Z22" s="66">
        <f>E22*Z26/100</f>
        <v>4949.546608632571</v>
      </c>
      <c r="AA22" s="66"/>
      <c r="AB22" s="66"/>
      <c r="AC22" s="66"/>
      <c r="AD22" s="66"/>
      <c r="AE22" s="66"/>
      <c r="AF22" s="66"/>
      <c r="AG22" s="66"/>
      <c r="AH22" s="66"/>
      <c r="AI22" s="151"/>
      <c r="AJ22" s="151">
        <f t="shared" si="2"/>
        <v>48926.75099746101</v>
      </c>
      <c r="AK22" s="179">
        <f t="shared" si="3"/>
        <v>48926.75099746101</v>
      </c>
      <c r="AL22" s="242">
        <f t="shared" si="4"/>
        <v>0</v>
      </c>
      <c r="AM22" s="242"/>
      <c r="AN22" s="244"/>
      <c r="AO22" s="114"/>
      <c r="AP22" s="114"/>
      <c r="AQ22" s="114"/>
      <c r="AR22" s="114"/>
      <c r="AS22" s="114"/>
      <c r="AT22" s="114"/>
      <c r="AU22" s="114">
        <f>C22/C25*AU26</f>
        <v>696.0556844547564</v>
      </c>
      <c r="AV22" s="114"/>
      <c r="AW22" s="114">
        <f>C22/C25*AW26</f>
        <v>-522.0417633410673</v>
      </c>
      <c r="AX22" s="114"/>
      <c r="AY22" s="114"/>
      <c r="AZ22" s="114"/>
      <c r="BA22" s="114"/>
      <c r="BB22" s="183"/>
      <c r="BC22" s="149">
        <f t="shared" si="5"/>
        <v>174.0139211136891</v>
      </c>
      <c r="BD22" s="291">
        <f t="shared" si="6"/>
        <v>174.0139211136891</v>
      </c>
      <c r="BE22" s="149">
        <f t="shared" si="7"/>
        <v>0</v>
      </c>
      <c r="BF22" s="149">
        <f t="shared" si="8"/>
        <v>0</v>
      </c>
      <c r="BG22" s="73"/>
      <c r="BH22" s="73"/>
      <c r="BI22" s="66">
        <f>BI26/C25*C22</f>
        <v>1044.0835266821346</v>
      </c>
      <c r="BJ22" s="66"/>
      <c r="BK22" s="66">
        <f>C22/C25*BK26</f>
        <v>1044.0835266821346</v>
      </c>
      <c r="BL22" s="66">
        <f>C22/C25*BL26</f>
        <v>174.0139211136891</v>
      </c>
      <c r="BM22" s="66"/>
      <c r="BN22" s="139">
        <f t="shared" si="9"/>
        <v>2262.1809744779584</v>
      </c>
      <c r="BO22" s="139">
        <f t="shared" si="10"/>
        <v>2262.1809744779584</v>
      </c>
      <c r="BP22" s="282">
        <f t="shared" si="11"/>
        <v>0</v>
      </c>
      <c r="BQ22" s="113">
        <v>28563</v>
      </c>
      <c r="BR22" s="368">
        <f>BQ22/BQ25*100</f>
        <v>3.480321676617522</v>
      </c>
      <c r="BS22" s="113">
        <f>BS26/C25*C22</f>
        <v>-1740.139211136891</v>
      </c>
      <c r="BT22" s="113">
        <f>BR22*BT26/100</f>
        <v>-5220.482514926283</v>
      </c>
      <c r="BU22" s="113">
        <f>BR22*BU26/100</f>
        <v>-522.0482514926283</v>
      </c>
      <c r="BV22" s="113">
        <f>C22/C25*BV26</f>
        <v>-174.0139211136891</v>
      </c>
      <c r="BW22" s="113"/>
      <c r="BX22" s="113"/>
      <c r="BY22" s="113"/>
      <c r="BZ22" s="113"/>
      <c r="CA22" s="113"/>
      <c r="CB22" s="113"/>
      <c r="CC22" s="291">
        <f t="shared" si="12"/>
        <v>20906.316101330507</v>
      </c>
      <c r="CD22" s="292">
        <f t="shared" si="13"/>
        <v>20906.316101330507</v>
      </c>
      <c r="CE22" s="241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115"/>
      <c r="CT22" s="111">
        <f t="shared" si="14"/>
        <v>0</v>
      </c>
      <c r="CU22" s="111">
        <f t="shared" si="15"/>
        <v>0</v>
      </c>
      <c r="CV22" s="111">
        <f t="shared" si="16"/>
        <v>0</v>
      </c>
      <c r="CW22" s="62"/>
      <c r="CX22" s="62"/>
      <c r="CY22" s="62"/>
      <c r="CZ22" s="62"/>
      <c r="DA22" s="184"/>
      <c r="DB22" s="118">
        <f t="shared" si="17"/>
        <v>0</v>
      </c>
      <c r="DC22" s="73"/>
      <c r="DD22" s="62">
        <v>3698</v>
      </c>
      <c r="DE22" s="119">
        <f>DD22/DD25*100</f>
        <v>1.6448860856337126</v>
      </c>
      <c r="DF22" s="113">
        <v>8060</v>
      </c>
      <c r="DG22" s="113"/>
      <c r="DH22" s="113"/>
      <c r="DI22" s="185"/>
      <c r="DJ22" s="149">
        <f t="shared" si="18"/>
        <v>8060</v>
      </c>
      <c r="DK22" s="241">
        <f t="shared" si="19"/>
        <v>8060</v>
      </c>
      <c r="DL22" s="241"/>
      <c r="DM22" s="73">
        <v>2033</v>
      </c>
      <c r="DN22" s="71">
        <f>DM22/DM25*100</f>
        <v>2.6842536111331166</v>
      </c>
      <c r="DO22" s="66">
        <v>13382</v>
      </c>
      <c r="DP22" s="66">
        <f>DN22*DP26/100</f>
        <v>-2684.2536111331165</v>
      </c>
      <c r="DQ22" s="66"/>
      <c r="DR22" s="66"/>
      <c r="DS22" s="66"/>
      <c r="DT22" s="112">
        <f t="shared" si="20"/>
        <v>10697.746388866883</v>
      </c>
      <c r="DU22" s="299">
        <f t="shared" si="21"/>
        <v>10697.746388866883</v>
      </c>
      <c r="DV22" s="243"/>
      <c r="DW22" s="62"/>
      <c r="DX22" s="62"/>
      <c r="DY22" s="62"/>
      <c r="DZ22" s="118">
        <f t="shared" si="22"/>
        <v>0</v>
      </c>
      <c r="EA22" s="111"/>
      <c r="EB22" s="32">
        <f t="shared" si="23"/>
        <v>299404.8604156636</v>
      </c>
    </row>
    <row r="23" spans="2:132" ht="13.5" customHeight="1">
      <c r="B23" s="309" t="s">
        <v>94</v>
      </c>
      <c r="C23" s="309">
        <v>21</v>
      </c>
      <c r="D23" s="309">
        <v>17200</v>
      </c>
      <c r="E23" s="310">
        <f>D23/D25*100</f>
        <v>3.1193326079071455</v>
      </c>
      <c r="F23" s="311">
        <v>170197</v>
      </c>
      <c r="G23" s="311"/>
      <c r="H23" s="311">
        <f>E23*H26/100</f>
        <v>-1006.2966993108452</v>
      </c>
      <c r="I23" s="311"/>
      <c r="J23" s="311">
        <f>J26*E23/100</f>
        <v>17187.52266956837</v>
      </c>
      <c r="K23" s="311"/>
      <c r="L23" s="311"/>
      <c r="M23" s="311"/>
      <c r="N23" s="311"/>
      <c r="O23" s="311"/>
      <c r="P23" s="311"/>
      <c r="Q23" s="312"/>
      <c r="R23" s="312">
        <f t="shared" si="0"/>
        <v>186378.2259702575</v>
      </c>
      <c r="S23" s="313">
        <f t="shared" si="1"/>
        <v>186378.2259702575</v>
      </c>
      <c r="T23" s="314">
        <f t="shared" si="24"/>
        <v>0</v>
      </c>
      <c r="U23" s="314"/>
      <c r="V23" s="315">
        <v>39157</v>
      </c>
      <c r="W23" s="315"/>
      <c r="X23" s="315">
        <f>E23*X26/100</f>
        <v>-222.40841494377946</v>
      </c>
      <c r="Y23" s="316"/>
      <c r="Z23" s="315">
        <f>E23*Z26/100</f>
        <v>4354.588320638375</v>
      </c>
      <c r="AA23" s="315"/>
      <c r="AB23" s="315"/>
      <c r="AC23" s="315"/>
      <c r="AD23" s="315"/>
      <c r="AE23" s="315"/>
      <c r="AF23" s="315"/>
      <c r="AG23" s="315"/>
      <c r="AH23" s="315"/>
      <c r="AI23" s="317"/>
      <c r="AJ23" s="317">
        <f t="shared" si="2"/>
        <v>43289.1799056946</v>
      </c>
      <c r="AK23" s="179">
        <f t="shared" si="3"/>
        <v>43289.1799056946</v>
      </c>
      <c r="AL23" s="318">
        <f t="shared" si="4"/>
        <v>0</v>
      </c>
      <c r="AM23" s="318"/>
      <c r="AN23" s="319"/>
      <c r="AO23" s="320"/>
      <c r="AP23" s="320"/>
      <c r="AQ23" s="320"/>
      <c r="AR23" s="320"/>
      <c r="AS23" s="320"/>
      <c r="AT23" s="320"/>
      <c r="AU23" s="320">
        <f>C23/C25*AU26</f>
        <v>974.4779582366589</v>
      </c>
      <c r="AV23" s="320"/>
      <c r="AW23" s="320">
        <f>C23/C25*AW26</f>
        <v>-730.8584686774942</v>
      </c>
      <c r="AX23" s="320"/>
      <c r="AY23" s="320"/>
      <c r="AZ23" s="320"/>
      <c r="BA23" s="320"/>
      <c r="BB23" s="321"/>
      <c r="BC23" s="312">
        <f t="shared" si="5"/>
        <v>243.61948955916466</v>
      </c>
      <c r="BD23" s="291">
        <f t="shared" si="6"/>
        <v>243.61948955916466</v>
      </c>
      <c r="BE23" s="312">
        <f t="shared" si="7"/>
        <v>0</v>
      </c>
      <c r="BF23" s="312">
        <f t="shared" si="8"/>
        <v>0</v>
      </c>
      <c r="BG23" s="322"/>
      <c r="BH23" s="322"/>
      <c r="BI23" s="315">
        <f>BI26/C25*C23</f>
        <v>1461.7169373549884</v>
      </c>
      <c r="BJ23" s="315"/>
      <c r="BK23" s="315">
        <f>C23/C25*BK26</f>
        <v>1461.7169373549884</v>
      </c>
      <c r="BL23" s="315">
        <f>C23/C25*BL26</f>
        <v>243.61948955916472</v>
      </c>
      <c r="BM23" s="315"/>
      <c r="BN23" s="139">
        <f t="shared" si="9"/>
        <v>3167.0533642691416</v>
      </c>
      <c r="BO23" s="139">
        <f t="shared" si="10"/>
        <v>3167.0533642691416</v>
      </c>
      <c r="BP23" s="323">
        <f t="shared" si="11"/>
        <v>0</v>
      </c>
      <c r="BQ23" s="311">
        <v>39988</v>
      </c>
      <c r="BR23" s="369">
        <f>BQ23/BQ25*100</f>
        <v>4.872425977823809</v>
      </c>
      <c r="BS23" s="311">
        <f>BS26/C25*C23</f>
        <v>-2436.1948955916473</v>
      </c>
      <c r="BT23" s="311">
        <f>BR23*BT26/100</f>
        <v>-7308.638966735714</v>
      </c>
      <c r="BU23" s="311">
        <f>BR23*BU26/100</f>
        <v>-730.8638966735714</v>
      </c>
      <c r="BV23" s="311">
        <f>C23/C25*BV26</f>
        <v>-243.61948955916472</v>
      </c>
      <c r="BW23" s="311"/>
      <c r="BX23" s="311"/>
      <c r="BY23" s="311"/>
      <c r="BZ23" s="311"/>
      <c r="CA23" s="311"/>
      <c r="CB23" s="311"/>
      <c r="CC23" s="291">
        <f t="shared" si="12"/>
        <v>29268.682751439905</v>
      </c>
      <c r="CD23" s="292">
        <f t="shared" si="13"/>
        <v>29268.682751439905</v>
      </c>
      <c r="CE23" s="314"/>
      <c r="CF23" s="324"/>
      <c r="CG23" s="324"/>
      <c r="CH23" s="324"/>
      <c r="CI23" s="324"/>
      <c r="CJ23" s="324"/>
      <c r="CK23" s="324"/>
      <c r="CL23" s="324"/>
      <c r="CM23" s="324"/>
      <c r="CN23" s="324"/>
      <c r="CO23" s="324"/>
      <c r="CP23" s="324"/>
      <c r="CQ23" s="324"/>
      <c r="CR23" s="324"/>
      <c r="CS23" s="325"/>
      <c r="CT23" s="326">
        <f t="shared" si="14"/>
        <v>0</v>
      </c>
      <c r="CU23" s="326">
        <f t="shared" si="15"/>
        <v>0</v>
      </c>
      <c r="CV23" s="326">
        <f t="shared" si="16"/>
        <v>0</v>
      </c>
      <c r="CW23" s="327"/>
      <c r="CX23" s="327"/>
      <c r="CY23" s="327"/>
      <c r="CZ23" s="327"/>
      <c r="DA23" s="328"/>
      <c r="DB23" s="329">
        <f t="shared" si="17"/>
        <v>0</v>
      </c>
      <c r="DC23" s="322"/>
      <c r="DD23" s="327">
        <v>1750</v>
      </c>
      <c r="DE23" s="330">
        <f>DD23/DD25*100</f>
        <v>0.7784074228931847</v>
      </c>
      <c r="DF23" s="311">
        <v>3814</v>
      </c>
      <c r="DG23" s="311"/>
      <c r="DH23" s="311"/>
      <c r="DI23" s="331"/>
      <c r="DJ23" s="312">
        <f t="shared" si="18"/>
        <v>3814</v>
      </c>
      <c r="DK23" s="314">
        <f t="shared" si="19"/>
        <v>3814</v>
      </c>
      <c r="DL23" s="314"/>
      <c r="DM23" s="322">
        <v>1620</v>
      </c>
      <c r="DN23" s="332">
        <f>DM23/DM25*100</f>
        <v>2.13895270537907</v>
      </c>
      <c r="DO23" s="315">
        <v>10663</v>
      </c>
      <c r="DP23" s="315">
        <f>DN23*DP26/100</f>
        <v>-2138.95270537907</v>
      </c>
      <c r="DQ23" s="315"/>
      <c r="DR23" s="315"/>
      <c r="DS23" s="315"/>
      <c r="DT23" s="333">
        <f t="shared" si="20"/>
        <v>8524.04729462093</v>
      </c>
      <c r="DU23" s="299">
        <f t="shared" si="21"/>
        <v>8524.04729462093</v>
      </c>
      <c r="DV23" s="334"/>
      <c r="DW23" s="327"/>
      <c r="DX23" s="327"/>
      <c r="DY23" s="327"/>
      <c r="DZ23" s="329">
        <f t="shared" si="22"/>
        <v>0</v>
      </c>
      <c r="EA23" s="326"/>
      <c r="EB23" s="335">
        <f t="shared" si="23"/>
        <v>271517.7554115721</v>
      </c>
    </row>
    <row r="24" spans="2:132" s="366" customFormat="1" ht="13.5" customHeight="1" thickBot="1">
      <c r="B24" s="346" t="s">
        <v>95</v>
      </c>
      <c r="C24" s="346">
        <v>16</v>
      </c>
      <c r="D24" s="346">
        <v>19350</v>
      </c>
      <c r="E24" s="347">
        <f>D24/D25*100</f>
        <v>3.509249183895539</v>
      </c>
      <c r="F24" s="348">
        <v>190071</v>
      </c>
      <c r="G24" s="348"/>
      <c r="H24" s="348">
        <f>E24*H26/100</f>
        <v>-1132.0837867247008</v>
      </c>
      <c r="I24" s="348"/>
      <c r="J24" s="348">
        <f>J26*E24/100</f>
        <v>19335.96300326442</v>
      </c>
      <c r="K24" s="348"/>
      <c r="L24" s="348"/>
      <c r="M24" s="348"/>
      <c r="N24" s="348"/>
      <c r="O24" s="348"/>
      <c r="P24" s="348"/>
      <c r="Q24" s="274"/>
      <c r="R24" s="274">
        <f t="shared" si="0"/>
        <v>208274.87921653973</v>
      </c>
      <c r="S24" s="349">
        <f t="shared" si="1"/>
        <v>208274.87921653973</v>
      </c>
      <c r="T24" s="349">
        <f t="shared" si="24"/>
        <v>0</v>
      </c>
      <c r="U24" s="349"/>
      <c r="V24" s="350">
        <v>43368</v>
      </c>
      <c r="W24" s="350"/>
      <c r="X24" s="350">
        <f>E24*X26/100</f>
        <v>-250.20946681175192</v>
      </c>
      <c r="Y24" s="351"/>
      <c r="Z24" s="350">
        <f>E24*Z26/100</f>
        <v>4898.911860718173</v>
      </c>
      <c r="AA24" s="350"/>
      <c r="AB24" s="350"/>
      <c r="AC24" s="350"/>
      <c r="AD24" s="350"/>
      <c r="AE24" s="350"/>
      <c r="AF24" s="350"/>
      <c r="AG24" s="350"/>
      <c r="AH24" s="350"/>
      <c r="AI24" s="352"/>
      <c r="AJ24" s="352">
        <f t="shared" si="2"/>
        <v>48016.702393906424</v>
      </c>
      <c r="AK24" s="179">
        <f t="shared" si="3"/>
        <v>48016.702393906424</v>
      </c>
      <c r="AL24" s="353">
        <f t="shared" si="4"/>
        <v>0</v>
      </c>
      <c r="AM24" s="353"/>
      <c r="AN24" s="354"/>
      <c r="AO24" s="355"/>
      <c r="AP24" s="355"/>
      <c r="AQ24" s="355"/>
      <c r="AR24" s="355"/>
      <c r="AS24" s="355"/>
      <c r="AT24" s="355"/>
      <c r="AU24" s="355">
        <f>C24/C25*AU26</f>
        <v>742.4593967517401</v>
      </c>
      <c r="AV24" s="355"/>
      <c r="AW24" s="355">
        <f>C24/C25*AW26</f>
        <v>-556.8445475638051</v>
      </c>
      <c r="AX24" s="355"/>
      <c r="AY24" s="355"/>
      <c r="AZ24" s="355"/>
      <c r="BA24" s="355"/>
      <c r="BB24" s="180"/>
      <c r="BC24" s="274">
        <f t="shared" si="5"/>
        <v>185.61484918793496</v>
      </c>
      <c r="BD24" s="291">
        <f t="shared" si="6"/>
        <v>185.61484918793496</v>
      </c>
      <c r="BE24" s="274">
        <f t="shared" si="7"/>
        <v>0</v>
      </c>
      <c r="BF24" s="274">
        <f t="shared" si="8"/>
        <v>0</v>
      </c>
      <c r="BG24" s="356"/>
      <c r="BH24" s="356"/>
      <c r="BI24" s="350">
        <f>BI26/C25*C24</f>
        <v>1113.6890951276102</v>
      </c>
      <c r="BJ24" s="350"/>
      <c r="BK24" s="350">
        <f>C24/C25*BK26</f>
        <v>1113.6890951276102</v>
      </c>
      <c r="BL24" s="350">
        <f>C24/C25*BL26</f>
        <v>185.61484918793502</v>
      </c>
      <c r="BM24" s="350"/>
      <c r="BN24" s="139">
        <f t="shared" si="9"/>
        <v>2412.9930394431553</v>
      </c>
      <c r="BO24" s="139">
        <f t="shared" si="10"/>
        <v>2412.9930394431553</v>
      </c>
      <c r="BP24" s="357">
        <f t="shared" si="11"/>
        <v>0</v>
      </c>
      <c r="BQ24" s="348">
        <v>30465</v>
      </c>
      <c r="BR24" s="370">
        <f>BQ24/BQ25*100</f>
        <v>3.7120750578774215</v>
      </c>
      <c r="BS24" s="348">
        <f>BS26/C25*C24</f>
        <v>-1856.1484918793503</v>
      </c>
      <c r="BT24" s="348">
        <f>BR24*BT26/100</f>
        <v>-5568.1125868161325</v>
      </c>
      <c r="BU24" s="348">
        <f>BR24*BU26/100</f>
        <v>-556.8112586816133</v>
      </c>
      <c r="BV24" s="348">
        <f>C24/C25*BV26</f>
        <v>-185.61484918793502</v>
      </c>
      <c r="BW24" s="348"/>
      <c r="BX24" s="348"/>
      <c r="BY24" s="348"/>
      <c r="BZ24" s="348"/>
      <c r="CA24" s="348"/>
      <c r="CB24" s="348"/>
      <c r="CC24" s="291">
        <f t="shared" si="12"/>
        <v>22298.312813434968</v>
      </c>
      <c r="CD24" s="292">
        <f t="shared" si="13"/>
        <v>22298.312813434968</v>
      </c>
      <c r="CE24" s="349"/>
      <c r="CF24" s="358"/>
      <c r="CG24" s="358"/>
      <c r="CH24" s="358"/>
      <c r="CI24" s="358"/>
      <c r="CJ24" s="358"/>
      <c r="CK24" s="358"/>
      <c r="CL24" s="358"/>
      <c r="CM24" s="358"/>
      <c r="CN24" s="358"/>
      <c r="CO24" s="358"/>
      <c r="CP24" s="358"/>
      <c r="CQ24" s="358"/>
      <c r="CR24" s="358"/>
      <c r="CS24" s="89"/>
      <c r="CT24" s="359">
        <f t="shared" si="14"/>
        <v>0</v>
      </c>
      <c r="CU24" s="359">
        <f t="shared" si="15"/>
        <v>0</v>
      </c>
      <c r="CV24" s="359">
        <f t="shared" si="16"/>
        <v>0</v>
      </c>
      <c r="CW24" s="360"/>
      <c r="CX24" s="360"/>
      <c r="CY24" s="360"/>
      <c r="CZ24" s="360"/>
      <c r="DA24" s="70"/>
      <c r="DB24" s="302">
        <f t="shared" si="17"/>
        <v>0</v>
      </c>
      <c r="DC24" s="356"/>
      <c r="DD24" s="360">
        <v>1766</v>
      </c>
      <c r="DE24" s="361">
        <f>DD24/DD25*100</f>
        <v>0.7855242907596366</v>
      </c>
      <c r="DF24" s="348">
        <v>3846</v>
      </c>
      <c r="DG24" s="348"/>
      <c r="DH24" s="348"/>
      <c r="DI24" s="166"/>
      <c r="DJ24" s="274">
        <f t="shared" si="18"/>
        <v>3846</v>
      </c>
      <c r="DK24" s="349">
        <f t="shared" si="19"/>
        <v>3846</v>
      </c>
      <c r="DL24" s="349"/>
      <c r="DM24" s="356">
        <v>1901</v>
      </c>
      <c r="DN24" s="362">
        <f>DM24/DM25*100</f>
        <v>2.5099685758800074</v>
      </c>
      <c r="DO24" s="350">
        <v>12518</v>
      </c>
      <c r="DP24" s="350">
        <f>DN24*DP26/100</f>
        <v>-2509.9685758800074</v>
      </c>
      <c r="DQ24" s="350"/>
      <c r="DR24" s="350"/>
      <c r="DS24" s="350"/>
      <c r="DT24" s="363">
        <f t="shared" si="20"/>
        <v>10008.031424119992</v>
      </c>
      <c r="DU24" s="299">
        <f t="shared" si="21"/>
        <v>10008.031424119992</v>
      </c>
      <c r="DV24" s="364"/>
      <c r="DW24" s="360"/>
      <c r="DX24" s="360"/>
      <c r="DY24" s="360"/>
      <c r="DZ24" s="302">
        <f t="shared" si="22"/>
        <v>0</v>
      </c>
      <c r="EA24" s="356"/>
      <c r="EB24" s="365">
        <f t="shared" si="23"/>
        <v>292629.54069718905</v>
      </c>
    </row>
    <row r="25" spans="2:132" s="174" customFormat="1" ht="14.25" customHeight="1">
      <c r="B25" s="336"/>
      <c r="C25" s="337">
        <f>SUM(C8:C24)</f>
        <v>431</v>
      </c>
      <c r="D25" s="337">
        <f>SUM(D8:D24)</f>
        <v>551400</v>
      </c>
      <c r="E25" s="338">
        <f>SUM(E8:E24)</f>
        <v>100.00000000000001</v>
      </c>
      <c r="F25" s="339">
        <f>SUM(F8:F24)</f>
        <v>5246845</v>
      </c>
      <c r="G25" s="339">
        <f aca="true" t="shared" si="25" ref="G25:V25">SUM(G8:G24)</f>
        <v>15134</v>
      </c>
      <c r="H25" s="339">
        <f t="shared" si="25"/>
        <v>-32260</v>
      </c>
      <c r="I25" s="339">
        <f t="shared" si="25"/>
        <v>-1802</v>
      </c>
      <c r="J25" s="339">
        <f t="shared" si="25"/>
        <v>551000</v>
      </c>
      <c r="K25" s="339">
        <f t="shared" si="25"/>
        <v>0</v>
      </c>
      <c r="L25" s="339">
        <f t="shared" si="25"/>
        <v>0</v>
      </c>
      <c r="M25" s="339">
        <f t="shared" si="25"/>
        <v>0</v>
      </c>
      <c r="N25" s="339">
        <f t="shared" si="25"/>
        <v>0</v>
      </c>
      <c r="O25" s="339">
        <f t="shared" si="25"/>
        <v>0</v>
      </c>
      <c r="P25" s="339">
        <f t="shared" si="25"/>
        <v>0</v>
      </c>
      <c r="Q25" s="339">
        <f t="shared" si="25"/>
        <v>0</v>
      </c>
      <c r="R25" s="340">
        <f t="shared" si="25"/>
        <v>5778917</v>
      </c>
      <c r="S25" s="340">
        <f>SUM(S8:S24)</f>
        <v>5765585</v>
      </c>
      <c r="T25" s="340">
        <f>SUM(T8:T24)</f>
        <v>13332</v>
      </c>
      <c r="U25" s="340">
        <f>SUM(U8:U24)</f>
        <v>0</v>
      </c>
      <c r="V25" s="298">
        <f t="shared" si="25"/>
        <v>1206776</v>
      </c>
      <c r="W25" s="298">
        <f aca="true" t="shared" si="26" ref="W25:AH25">SUM(W8:W16)</f>
        <v>1665</v>
      </c>
      <c r="X25" s="298">
        <f>SUM(X8:X24)</f>
        <v>-7129.999999999999</v>
      </c>
      <c r="Y25" s="298">
        <f>SUM(Y8:Y24)</f>
        <v>-401</v>
      </c>
      <c r="Z25" s="298">
        <f>SUM(Z8:Z24)</f>
        <v>139599.99999999997</v>
      </c>
      <c r="AA25" s="298">
        <f t="shared" si="26"/>
        <v>0</v>
      </c>
      <c r="AB25" s="298">
        <f t="shared" si="26"/>
        <v>0</v>
      </c>
      <c r="AC25" s="298">
        <f t="shared" si="26"/>
        <v>0</v>
      </c>
      <c r="AD25" s="298">
        <f t="shared" si="26"/>
        <v>0</v>
      </c>
      <c r="AE25" s="298">
        <f t="shared" si="26"/>
        <v>0</v>
      </c>
      <c r="AF25" s="298">
        <f t="shared" si="26"/>
        <v>0</v>
      </c>
      <c r="AG25" s="298">
        <f t="shared" si="26"/>
        <v>0</v>
      </c>
      <c r="AH25" s="298">
        <f t="shared" si="26"/>
        <v>0</v>
      </c>
      <c r="AI25" s="298">
        <f aca="true" t="shared" si="27" ref="AI25:AP25">SUM(AI8:AI24)</f>
        <v>0</v>
      </c>
      <c r="AJ25" s="139">
        <f t="shared" si="27"/>
        <v>1342174</v>
      </c>
      <c r="AK25" s="278">
        <f t="shared" si="27"/>
        <v>1339246</v>
      </c>
      <c r="AL25" s="278">
        <f t="shared" si="27"/>
        <v>2928</v>
      </c>
      <c r="AM25" s="278">
        <f t="shared" si="27"/>
        <v>0</v>
      </c>
      <c r="AN25" s="342">
        <f t="shared" si="27"/>
        <v>4616</v>
      </c>
      <c r="AO25" s="342">
        <f t="shared" si="27"/>
        <v>5000</v>
      </c>
      <c r="AP25" s="342">
        <f t="shared" si="27"/>
        <v>43000</v>
      </c>
      <c r="AQ25" s="342">
        <f aca="true" t="shared" si="28" ref="AQ25:BB25">SUM(AQ8:AQ24)</f>
        <v>6000</v>
      </c>
      <c r="AR25" s="342">
        <f t="shared" si="28"/>
        <v>1000</v>
      </c>
      <c r="AS25" s="342">
        <f t="shared" si="28"/>
        <v>10000</v>
      </c>
      <c r="AT25" s="342">
        <f t="shared" si="28"/>
        <v>4140</v>
      </c>
      <c r="AU25" s="342">
        <f t="shared" si="28"/>
        <v>19999.999999999993</v>
      </c>
      <c r="AV25" s="342">
        <f t="shared" si="28"/>
        <v>1000</v>
      </c>
      <c r="AW25" s="342">
        <f t="shared" si="28"/>
        <v>-14999.999999999998</v>
      </c>
      <c r="AX25" s="342">
        <f t="shared" si="28"/>
        <v>0</v>
      </c>
      <c r="AY25" s="342">
        <f t="shared" si="28"/>
        <v>0</v>
      </c>
      <c r="AZ25" s="342">
        <f t="shared" si="28"/>
        <v>0</v>
      </c>
      <c r="BA25" s="342">
        <f t="shared" si="28"/>
        <v>0</v>
      </c>
      <c r="BB25" s="342">
        <f t="shared" si="28"/>
        <v>0</v>
      </c>
      <c r="BC25" s="340">
        <f>SUM(BC8:BC24)</f>
        <v>79755.99999999999</v>
      </c>
      <c r="BD25" s="340">
        <f>SUM(BD8:BD24)</f>
        <v>4999.999999999999</v>
      </c>
      <c r="BE25" s="340">
        <f>SUM(BE8:BE24)</f>
        <v>8756</v>
      </c>
      <c r="BF25" s="340">
        <f>SUM(BF8:BF24)</f>
        <v>66000</v>
      </c>
      <c r="BG25" s="343">
        <f aca="true" t="shared" si="29" ref="BG25:CS25">SUM(BG8:BG16)</f>
        <v>1000</v>
      </c>
      <c r="BH25" s="343">
        <f t="shared" si="29"/>
        <v>500</v>
      </c>
      <c r="BI25" s="298">
        <f>SUM(BI8:BI24)</f>
        <v>30000.000000000004</v>
      </c>
      <c r="BJ25" s="298">
        <f t="shared" si="29"/>
        <v>2847.77</v>
      </c>
      <c r="BK25" s="298">
        <f>SUM(BK8:BK24)</f>
        <v>29999.999999999996</v>
      </c>
      <c r="BL25" s="298">
        <f>SUM(BL8:BL24)</f>
        <v>4999.999999999998</v>
      </c>
      <c r="BM25" s="298">
        <f t="shared" si="29"/>
        <v>0</v>
      </c>
      <c r="BN25" s="278">
        <f aca="true" t="shared" si="30" ref="BN25:BU25">SUM(BN8:BN24)</f>
        <v>69347.77000000002</v>
      </c>
      <c r="BO25" s="374">
        <f t="shared" si="30"/>
        <v>66000.00000000001</v>
      </c>
      <c r="BP25" s="374">
        <f t="shared" si="30"/>
        <v>3347.77</v>
      </c>
      <c r="BQ25" s="339">
        <f t="shared" si="30"/>
        <v>820700</v>
      </c>
      <c r="BR25" s="339">
        <f t="shared" si="30"/>
        <v>100.00000000000001</v>
      </c>
      <c r="BS25" s="339">
        <f t="shared" si="30"/>
        <v>-49999.99999999999</v>
      </c>
      <c r="BT25" s="339">
        <f t="shared" si="30"/>
        <v>-150000.00000000003</v>
      </c>
      <c r="BU25" s="339">
        <f t="shared" si="30"/>
        <v>-15000.000000000002</v>
      </c>
      <c r="BV25" s="339">
        <f>SUM(BV8:BV24)</f>
        <v>-4999.999999999998</v>
      </c>
      <c r="BW25" s="339">
        <f t="shared" si="29"/>
        <v>0</v>
      </c>
      <c r="BX25" s="339">
        <f t="shared" si="29"/>
        <v>0</v>
      </c>
      <c r="BY25" s="339">
        <f t="shared" si="29"/>
        <v>0</v>
      </c>
      <c r="BZ25" s="339">
        <f t="shared" si="29"/>
        <v>0</v>
      </c>
      <c r="CA25" s="339">
        <f t="shared" si="29"/>
        <v>0</v>
      </c>
      <c r="CB25" s="339">
        <f t="shared" si="29"/>
        <v>0</v>
      </c>
      <c r="CC25" s="340">
        <f>SUM(CC8:CC24)</f>
        <v>600699.9999999999</v>
      </c>
      <c r="CD25" s="340">
        <f>SUM(CD8:CD24)</f>
        <v>600699.9999999999</v>
      </c>
      <c r="CE25" s="339">
        <f>SUM(CE8:CE24)</f>
        <v>0</v>
      </c>
      <c r="CF25" s="343">
        <f t="shared" si="29"/>
        <v>28300</v>
      </c>
      <c r="CG25" s="344">
        <f t="shared" si="29"/>
        <v>14500</v>
      </c>
      <c r="CH25" s="344">
        <f t="shared" si="29"/>
        <v>20965.28</v>
      </c>
      <c r="CI25" s="344">
        <f t="shared" si="29"/>
        <v>409.59</v>
      </c>
      <c r="CJ25" s="344">
        <f t="shared" si="29"/>
        <v>0</v>
      </c>
      <c r="CK25" s="344">
        <f t="shared" si="29"/>
        <v>0</v>
      </c>
      <c r="CL25" s="344">
        <f t="shared" si="29"/>
        <v>0</v>
      </c>
      <c r="CM25" s="344">
        <f t="shared" si="29"/>
        <v>0</v>
      </c>
      <c r="CN25" s="344">
        <f t="shared" si="29"/>
        <v>0</v>
      </c>
      <c r="CO25" s="344">
        <f t="shared" si="29"/>
        <v>0</v>
      </c>
      <c r="CP25" s="344">
        <f t="shared" si="29"/>
        <v>0</v>
      </c>
      <c r="CQ25" s="344">
        <f t="shared" si="29"/>
        <v>0</v>
      </c>
      <c r="CR25" s="344">
        <f t="shared" si="29"/>
        <v>0</v>
      </c>
      <c r="CS25" s="344">
        <f t="shared" si="29"/>
        <v>0</v>
      </c>
      <c r="CT25" s="374">
        <f t="shared" si="14"/>
        <v>64174.869999999995</v>
      </c>
      <c r="CU25" s="374">
        <f>SUM(CU8:CU24)</f>
        <v>28300</v>
      </c>
      <c r="CV25" s="374">
        <f>SUM(CV8:CV24)</f>
        <v>35874.869999999995</v>
      </c>
      <c r="CW25" s="122">
        <f aca="true" t="shared" si="31" ref="CW25:EA25">SUM(CW8:CW16)</f>
        <v>0</v>
      </c>
      <c r="CX25" s="122">
        <f t="shared" si="31"/>
        <v>0</v>
      </c>
      <c r="CY25" s="122">
        <f t="shared" si="31"/>
        <v>0</v>
      </c>
      <c r="CZ25" s="122">
        <f t="shared" si="31"/>
        <v>0</v>
      </c>
      <c r="DA25" s="122">
        <f t="shared" si="31"/>
        <v>0</v>
      </c>
      <c r="DB25" s="122">
        <f>SUM(DB8:DB24)</f>
        <v>0</v>
      </c>
      <c r="DC25" s="372">
        <f t="shared" si="31"/>
        <v>41500</v>
      </c>
      <c r="DD25" s="122">
        <f>SUM(DD8:DD24)</f>
        <v>224818</v>
      </c>
      <c r="DE25" s="345">
        <f>SUM(DE8:DE24)</f>
        <v>99.99999999999999</v>
      </c>
      <c r="DF25" s="339">
        <f>SUM(DF8:DF24)</f>
        <v>490000</v>
      </c>
      <c r="DG25" s="339">
        <f t="shared" si="31"/>
        <v>0</v>
      </c>
      <c r="DH25" s="339">
        <f t="shared" si="31"/>
        <v>0</v>
      </c>
      <c r="DI25" s="345">
        <f t="shared" si="31"/>
        <v>0</v>
      </c>
      <c r="DJ25" s="340">
        <f aca="true" t="shared" si="32" ref="DJ25:DP25">SUM(DJ8:DJ24)</f>
        <v>490000</v>
      </c>
      <c r="DK25" s="340">
        <f t="shared" si="32"/>
        <v>490000</v>
      </c>
      <c r="DL25" s="339">
        <f t="shared" si="32"/>
        <v>0</v>
      </c>
      <c r="DM25" s="343">
        <f t="shared" si="32"/>
        <v>75738</v>
      </c>
      <c r="DN25" s="343">
        <f t="shared" si="32"/>
        <v>100.00000000000001</v>
      </c>
      <c r="DO25" s="298">
        <f t="shared" si="32"/>
        <v>498650</v>
      </c>
      <c r="DP25" s="298">
        <f t="shared" si="32"/>
        <v>-99999.99999999999</v>
      </c>
      <c r="DQ25" s="298">
        <f t="shared" si="31"/>
        <v>0</v>
      </c>
      <c r="DR25" s="298">
        <f t="shared" si="31"/>
        <v>0</v>
      </c>
      <c r="DS25" s="298">
        <f t="shared" si="31"/>
        <v>0</v>
      </c>
      <c r="DT25" s="341">
        <f>SUM(DT8:DT24)</f>
        <v>398650</v>
      </c>
      <c r="DU25" s="341">
        <f>SUM(DU8:DU24)</f>
        <v>398650</v>
      </c>
      <c r="DV25" s="298">
        <f>SUM(DV8:DV24)</f>
        <v>0</v>
      </c>
      <c r="DW25" s="122">
        <f t="shared" si="31"/>
        <v>0</v>
      </c>
      <c r="DX25" s="122">
        <f t="shared" si="31"/>
        <v>0</v>
      </c>
      <c r="DY25" s="122">
        <f t="shared" si="31"/>
        <v>0</v>
      </c>
      <c r="DZ25" s="122">
        <f t="shared" si="31"/>
        <v>0</v>
      </c>
      <c r="EA25" s="343">
        <f t="shared" si="31"/>
        <v>0</v>
      </c>
      <c r="EB25" s="373">
        <f>SUM(EB8:EB24)</f>
        <v>8796871.870000001</v>
      </c>
    </row>
    <row r="26" spans="2:132" ht="12.75">
      <c r="B26" s="4"/>
      <c r="C26" s="4"/>
      <c r="D26" s="4"/>
      <c r="E26" s="117"/>
      <c r="F26" s="62"/>
      <c r="G26" s="62"/>
      <c r="H26" s="62">
        <v>-32260</v>
      </c>
      <c r="I26" s="62"/>
      <c r="J26" s="62">
        <v>551000</v>
      </c>
      <c r="K26" s="62"/>
      <c r="L26" s="62"/>
      <c r="M26" s="62"/>
      <c r="N26" s="62"/>
      <c r="O26" s="167"/>
      <c r="P26" s="167"/>
      <c r="Q26" s="167"/>
      <c r="R26" s="113">
        <f>S25+T25+U25</f>
        <v>5778917</v>
      </c>
      <c r="S26" s="62" t="s">
        <v>171</v>
      </c>
      <c r="T26" s="62"/>
      <c r="U26" s="62"/>
      <c r="V26" s="73">
        <v>23</v>
      </c>
      <c r="W26" s="73"/>
      <c r="X26" s="73">
        <v>-7130</v>
      </c>
      <c r="Y26" s="73"/>
      <c r="Z26" s="73">
        <v>139600</v>
      </c>
      <c r="AA26" s="73"/>
      <c r="AB26" s="73"/>
      <c r="AC26" s="73"/>
      <c r="AD26" s="73"/>
      <c r="AE26" s="73"/>
      <c r="AF26" s="73"/>
      <c r="AG26" s="73"/>
      <c r="AH26" s="73"/>
      <c r="AI26" s="73"/>
      <c r="AJ26" s="66">
        <f>AK25+AL25+AM25</f>
        <v>1342174</v>
      </c>
      <c r="AK26" s="73" t="s">
        <v>113</v>
      </c>
      <c r="AL26" s="73"/>
      <c r="AM26" s="73"/>
      <c r="AN26" s="62"/>
      <c r="AO26" s="62"/>
      <c r="AP26" s="62"/>
      <c r="AQ26" s="62"/>
      <c r="AR26" s="62"/>
      <c r="AS26" s="62"/>
      <c r="AT26" s="62"/>
      <c r="AU26" s="62">
        <v>20000</v>
      </c>
      <c r="AV26" s="62"/>
      <c r="AW26" s="62">
        <v>-15000</v>
      </c>
      <c r="AX26" s="62"/>
      <c r="AY26" s="62"/>
      <c r="AZ26" s="62"/>
      <c r="BA26" s="62"/>
      <c r="BB26" s="62"/>
      <c r="BC26" s="113">
        <f>BD25+BE25+BF25</f>
        <v>79756</v>
      </c>
      <c r="BD26" s="113" t="s">
        <v>105</v>
      </c>
      <c r="BE26" s="113"/>
      <c r="BF26" s="113"/>
      <c r="BG26" s="73"/>
      <c r="BH26" s="73"/>
      <c r="BI26" s="73">
        <v>30000</v>
      </c>
      <c r="BJ26" s="73"/>
      <c r="BK26" s="73">
        <v>30000</v>
      </c>
      <c r="BL26" s="73">
        <v>5000</v>
      </c>
      <c r="BM26" s="73"/>
      <c r="BN26" s="111">
        <f>BO25+BP25</f>
        <v>69347.77000000002</v>
      </c>
      <c r="BO26" s="111" t="s">
        <v>105</v>
      </c>
      <c r="BP26" s="111"/>
      <c r="BQ26" s="62"/>
      <c r="BR26" s="62"/>
      <c r="BS26" s="62">
        <v>-50000</v>
      </c>
      <c r="BT26" s="62">
        <v>-150000</v>
      </c>
      <c r="BU26" s="62">
        <v>-15000</v>
      </c>
      <c r="BV26" s="62">
        <v>-5000</v>
      </c>
      <c r="BW26" s="62"/>
      <c r="BX26" s="62"/>
      <c r="BY26" s="62"/>
      <c r="BZ26" s="62"/>
      <c r="CA26" s="62"/>
      <c r="CB26" s="62"/>
      <c r="CC26" s="113">
        <f>CD25+CE25</f>
        <v>600699.9999999999</v>
      </c>
      <c r="CD26" s="62" t="s">
        <v>105</v>
      </c>
      <c r="CE26" s="62"/>
      <c r="CF26" s="73"/>
      <c r="CG26" s="73"/>
      <c r="CH26" s="73"/>
      <c r="CI26" s="73"/>
      <c r="CJ26" s="73"/>
      <c r="CK26" s="73"/>
      <c r="CL26" s="73"/>
      <c r="CM26" s="152"/>
      <c r="CN26" s="152"/>
      <c r="CO26" s="152"/>
      <c r="CP26" s="152"/>
      <c r="CQ26" s="152"/>
      <c r="CR26" s="152"/>
      <c r="CS26" s="152"/>
      <c r="CT26" s="73">
        <f>CU25+CV25</f>
        <v>64174.869999999995</v>
      </c>
      <c r="CU26" s="73" t="s">
        <v>105</v>
      </c>
      <c r="CV26" s="73"/>
      <c r="CW26" s="62"/>
      <c r="CX26" s="62"/>
      <c r="CY26" s="62"/>
      <c r="CZ26" s="62"/>
      <c r="DA26" s="184"/>
      <c r="DB26" s="62"/>
      <c r="DC26" s="73"/>
      <c r="DD26" s="62"/>
      <c r="DE26" s="62"/>
      <c r="DF26" s="62"/>
      <c r="DG26" s="62"/>
      <c r="DH26" s="62"/>
      <c r="DI26" s="119"/>
      <c r="DJ26" s="113">
        <f>DK25+DL25</f>
        <v>490000</v>
      </c>
      <c r="DK26" s="62" t="s">
        <v>105</v>
      </c>
      <c r="DL26" s="62"/>
      <c r="DM26" s="73"/>
      <c r="DN26" s="73"/>
      <c r="DO26" s="73"/>
      <c r="DP26" s="73">
        <v>-100000</v>
      </c>
      <c r="DQ26" s="73"/>
      <c r="DR26" s="73"/>
      <c r="DS26" s="73"/>
      <c r="DT26" s="66">
        <f>DU25+DV25</f>
        <v>398650</v>
      </c>
      <c r="DU26" s="73" t="s">
        <v>113</v>
      </c>
      <c r="DV26" s="73"/>
      <c r="DW26" s="62"/>
      <c r="DX26" s="62"/>
      <c r="DY26" s="62"/>
      <c r="DZ26" s="62"/>
      <c r="EA26" s="73"/>
      <c r="EB26" s="9"/>
    </row>
    <row r="27" spans="2:132" ht="12.75">
      <c r="B27" s="4"/>
      <c r="C27" s="4"/>
      <c r="D27" s="4"/>
      <c r="E27" s="4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31">
        <f>R25-R26</f>
        <v>0</v>
      </c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31">
        <f>AJ25-AJ26</f>
        <v>0</v>
      </c>
      <c r="AK27" s="9"/>
      <c r="AL27" s="9"/>
      <c r="AM27" s="9"/>
      <c r="AN27" s="9"/>
      <c r="AO27" s="9"/>
      <c r="AP27" s="9"/>
      <c r="AQ27" s="9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1">
        <f>BC25-BC26</f>
        <v>0</v>
      </c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31">
        <f>BN25-BN26</f>
        <v>0</v>
      </c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9">
        <f>CT25-CT26</f>
        <v>0</v>
      </c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31">
        <f>DJ25-DJ26</f>
        <v>0</v>
      </c>
      <c r="DK27" s="9"/>
      <c r="DL27" s="9"/>
      <c r="DM27" s="9"/>
      <c r="DN27" s="9"/>
      <c r="DO27" s="9"/>
      <c r="DP27" s="9"/>
      <c r="DQ27" s="9"/>
      <c r="DR27" s="9"/>
      <c r="DS27" s="9"/>
      <c r="DT27" s="31">
        <f>DT25-DT26</f>
        <v>0</v>
      </c>
      <c r="DU27" s="9"/>
      <c r="DV27" s="9"/>
      <c r="DW27" s="9"/>
      <c r="DX27" s="9"/>
      <c r="DY27" s="9"/>
      <c r="DZ27" s="9"/>
      <c r="EA27" s="9"/>
      <c r="EB27" s="9"/>
    </row>
    <row r="28" spans="2:132" ht="12.75">
      <c r="B28" s="4"/>
      <c r="C28" s="4"/>
      <c r="D28" s="4"/>
      <c r="E28" s="4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</row>
    <row r="29" spans="2:132" ht="12.75">
      <c r="B29" s="4"/>
      <c r="C29" s="4"/>
      <c r="D29" s="4"/>
      <c r="E29" s="4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</row>
    <row r="30" spans="2:132" ht="12.75">
      <c r="B30" s="4"/>
      <c r="C30" s="4"/>
      <c r="D30" s="4"/>
      <c r="E30" s="4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</row>
    <row r="31" spans="2:132" ht="12.75">
      <c r="B31" s="4"/>
      <c r="C31" s="4"/>
      <c r="D31" s="4"/>
      <c r="E31" s="4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</row>
    <row r="32" spans="2:132" ht="12.75">
      <c r="B32" s="4"/>
      <c r="C32" s="4"/>
      <c r="D32" s="4"/>
      <c r="E32" s="4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</row>
    <row r="33" spans="2:132" ht="12.75">
      <c r="B33" s="4"/>
      <c r="C33" s="4"/>
      <c r="D33" s="4"/>
      <c r="E33" s="4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</row>
  </sheetData>
  <mergeCells count="18">
    <mergeCell ref="BO4:BP4"/>
    <mergeCell ref="CT4:CV4"/>
    <mergeCell ref="D6:D7"/>
    <mergeCell ref="DD4:DJ4"/>
    <mergeCell ref="DM4:DT4"/>
    <mergeCell ref="B4:E4"/>
    <mergeCell ref="F4:R4"/>
    <mergeCell ref="V4:AJ4"/>
    <mergeCell ref="AN4:BC4"/>
    <mergeCell ref="BQ4:CC4"/>
    <mergeCell ref="S5:U5"/>
    <mergeCell ref="DK5:DL5"/>
    <mergeCell ref="DU5:DV5"/>
    <mergeCell ref="AK5:AM5"/>
    <mergeCell ref="BD5:BF5"/>
    <mergeCell ref="BO5:BP5"/>
    <mergeCell ref="CU5:CV5"/>
    <mergeCell ref="CD5:C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M30"/>
  <sheetViews>
    <sheetView tabSelected="1" zoomScalePageLayoutView="0" workbookViewId="0" topLeftCell="A1">
      <pane xSplit="10" ySplit="5" topLeftCell="EL9" activePane="bottomRight" state="frozen"/>
      <selection pane="topLeft" activeCell="A1" sqref="A1"/>
      <selection pane="topRight" activeCell="H1" sqref="H1"/>
      <selection pane="bottomLeft" activeCell="A2" sqref="A2"/>
      <selection pane="bottomRight" activeCell="EZ28" sqref="EZ28"/>
    </sheetView>
  </sheetViews>
  <sheetFormatPr defaultColWidth="9.00390625" defaultRowHeight="12.75"/>
  <cols>
    <col min="1" max="1" width="12.625" style="0" customWidth="1"/>
    <col min="2" max="3" width="4.75390625" style="0" hidden="1" customWidth="1"/>
    <col min="4" max="4" width="0" style="0" hidden="1" customWidth="1"/>
    <col min="5" max="5" width="5.75390625" style="0" hidden="1" customWidth="1"/>
    <col min="6" max="6" width="7.00390625" style="0" hidden="1" customWidth="1"/>
    <col min="7" max="7" width="9.25390625" style="0" hidden="1" customWidth="1"/>
    <col min="8" max="8" width="5.875" style="0" hidden="1" customWidth="1"/>
    <col min="9" max="9" width="7.00390625" style="0" hidden="1" customWidth="1"/>
    <col min="10" max="10" width="7.375" style="0" hidden="1" customWidth="1"/>
    <col min="11" max="11" width="10.00390625" style="0" hidden="1" customWidth="1"/>
    <col min="12" max="12" width="4.375" style="0" hidden="1" customWidth="1"/>
    <col min="13" max="13" width="9.00390625" style="0" hidden="1" customWidth="1"/>
    <col min="14" max="14" width="7.75390625" style="0" hidden="1" customWidth="1"/>
    <col min="15" max="15" width="7.00390625" style="0" hidden="1" customWidth="1"/>
    <col min="16" max="17" width="8.125" style="0" hidden="1" customWidth="1"/>
    <col min="18" max="23" width="7.125" style="0" hidden="1" customWidth="1"/>
    <col min="24" max="24" width="8.625" style="0" hidden="1" customWidth="1"/>
    <col min="25" max="25" width="9.375" style="0" hidden="1" customWidth="1"/>
    <col min="26" max="26" width="10.25390625" style="0" customWidth="1"/>
    <col min="27" max="27" width="9.375" style="0" customWidth="1"/>
    <col min="28" max="28" width="7.75390625" style="0" customWidth="1"/>
    <col min="29" max="29" width="8.25390625" style="0" customWidth="1"/>
    <col min="30" max="30" width="6.875" style="0" customWidth="1"/>
    <col min="31" max="35" width="7.75390625" style="0" hidden="1" customWidth="1"/>
    <col min="36" max="36" width="8.00390625" style="0" hidden="1" customWidth="1"/>
    <col min="37" max="37" width="7.875" style="0" hidden="1" customWidth="1"/>
    <col min="38" max="38" width="7.625" style="0" hidden="1" customWidth="1"/>
    <col min="39" max="39" width="7.375" style="0" hidden="1" customWidth="1"/>
    <col min="40" max="40" width="7.125" style="0" hidden="1" customWidth="1"/>
    <col min="41" max="47" width="6.75390625" style="0" hidden="1" customWidth="1"/>
    <col min="48" max="48" width="7.375" style="0" hidden="1" customWidth="1"/>
    <col min="49" max="49" width="8.125" style="0" hidden="1" customWidth="1"/>
    <col min="50" max="50" width="9.00390625" style="0" hidden="1" customWidth="1"/>
    <col min="51" max="51" width="9.00390625" style="0" customWidth="1"/>
    <col min="52" max="55" width="8.625" style="0" customWidth="1"/>
    <col min="56" max="56" width="6.75390625" style="0" hidden="1" customWidth="1"/>
    <col min="57" max="57" width="6.00390625" style="0" hidden="1" customWidth="1"/>
    <col min="58" max="58" width="6.625" style="0" hidden="1" customWidth="1"/>
    <col min="59" max="72" width="7.00390625" style="0" hidden="1" customWidth="1"/>
    <col min="73" max="74" width="7.625" style="0" hidden="1" customWidth="1"/>
    <col min="75" max="75" width="8.25390625" style="0" hidden="1" customWidth="1"/>
    <col min="76" max="77" width="9.75390625" style="0" customWidth="1"/>
    <col min="78" max="78" width="8.00390625" style="0" customWidth="1"/>
    <col min="79" max="79" width="9.00390625" style="0" customWidth="1"/>
    <col min="80" max="80" width="8.125" style="0" customWidth="1"/>
    <col min="81" max="81" width="7.375" style="0" hidden="1" customWidth="1"/>
    <col min="82" max="83" width="5.875" style="0" hidden="1" customWidth="1"/>
    <col min="84" max="84" width="7.75390625" style="0" hidden="1" customWidth="1"/>
    <col min="85" max="90" width="7.25390625" style="0" hidden="1" customWidth="1"/>
    <col min="91" max="91" width="6.625" style="0" hidden="1" customWidth="1"/>
    <col min="92" max="103" width="7.25390625" style="0" hidden="1" customWidth="1"/>
    <col min="104" max="104" width="7.875" style="0" hidden="1" customWidth="1"/>
    <col min="105" max="105" width="0" style="0" hidden="1" customWidth="1"/>
    <col min="109" max="109" width="7.625" style="0" hidden="1" customWidth="1"/>
    <col min="110" max="110" width="8.875" style="0" hidden="1" customWidth="1"/>
    <col min="111" max="113" width="6.375" style="0" hidden="1" customWidth="1"/>
    <col min="114" max="114" width="0" style="0" hidden="1" customWidth="1"/>
    <col min="115" max="115" width="8.00390625" style="0" hidden="1" customWidth="1"/>
    <col min="116" max="119" width="6.875" style="0" hidden="1" customWidth="1"/>
    <col min="120" max="123" width="8.25390625" style="0" hidden="1" customWidth="1"/>
    <col min="124" max="124" width="7.375" style="0" hidden="1" customWidth="1"/>
    <col min="125" max="126" width="7.25390625" style="0" hidden="1" customWidth="1"/>
    <col min="127" max="127" width="7.625" style="0" hidden="1" customWidth="1"/>
    <col min="128" max="128" width="7.125" style="0" hidden="1" customWidth="1"/>
    <col min="129" max="130" width="8.75390625" style="0" hidden="1" customWidth="1"/>
    <col min="131" max="134" width="8.00390625" style="0" hidden="1" customWidth="1"/>
    <col min="135" max="137" width="8.625" style="0" hidden="1" customWidth="1"/>
    <col min="138" max="139" width="7.75390625" style="0" hidden="1" customWidth="1"/>
    <col min="140" max="140" width="9.25390625" style="0" hidden="1" customWidth="1"/>
    <col min="141" max="143" width="10.875" style="0" customWidth="1"/>
    <col min="144" max="144" width="0" style="0" hidden="1" customWidth="1"/>
    <col min="145" max="148" width="6.875" style="0" hidden="1" customWidth="1"/>
    <col min="149" max="149" width="8.25390625" style="0" hidden="1" customWidth="1"/>
    <col min="150" max="150" width="7.875" style="0" hidden="1" customWidth="1"/>
    <col min="151" max="153" width="8.25390625" style="0" hidden="1" customWidth="1"/>
    <col min="154" max="154" width="9.875" style="0" customWidth="1"/>
    <col min="155" max="155" width="7.75390625" style="0" customWidth="1"/>
    <col min="156" max="156" width="7.875" style="0" customWidth="1"/>
    <col min="157" max="157" width="7.25390625" style="0" hidden="1" customWidth="1"/>
    <col min="158" max="158" width="6.125" style="0" hidden="1" customWidth="1"/>
    <col min="159" max="160" width="7.125" style="0" hidden="1" customWidth="1"/>
    <col min="161" max="162" width="7.75390625" style="0" hidden="1" customWidth="1"/>
    <col min="163" max="163" width="7.125" style="0" customWidth="1"/>
    <col min="164" max="164" width="8.00390625" style="0" hidden="1" customWidth="1"/>
    <col min="165" max="166" width="7.25390625" style="0" hidden="1" customWidth="1"/>
    <col min="167" max="167" width="8.00390625" style="0" hidden="1" customWidth="1"/>
    <col min="168" max="168" width="7.125" style="0" hidden="1" customWidth="1"/>
    <col min="169" max="169" width="7.75390625" style="0" hidden="1" customWidth="1"/>
    <col min="170" max="170" width="6.875" style="0" hidden="1" customWidth="1"/>
    <col min="171" max="175" width="8.625" style="0" hidden="1" customWidth="1"/>
    <col min="176" max="178" width="10.25390625" style="0" customWidth="1"/>
    <col min="179" max="179" width="0" style="0" hidden="1" customWidth="1"/>
    <col min="180" max="181" width="7.25390625" style="0" hidden="1" customWidth="1"/>
    <col min="182" max="182" width="8.25390625" style="0" hidden="1" customWidth="1"/>
    <col min="186" max="186" width="0" style="0" hidden="1" customWidth="1"/>
    <col min="187" max="189" width="7.75390625" style="0" hidden="1" customWidth="1"/>
    <col min="190" max="190" width="8.25390625" style="0" hidden="1" customWidth="1"/>
    <col min="197" max="197" width="7.00390625" style="0" customWidth="1"/>
    <col min="198" max="198" width="7.75390625" style="0" customWidth="1"/>
    <col min="199" max="199" width="6.875" style="0" customWidth="1"/>
    <col min="200" max="200" width="10.625" style="0" customWidth="1"/>
    <col min="201" max="201" width="8.125" style="0" customWidth="1"/>
    <col min="202" max="202" width="7.125" style="0" customWidth="1"/>
    <col min="203" max="203" width="5.75390625" style="0" customWidth="1"/>
    <col min="204" max="204" width="8.125" style="0" customWidth="1"/>
    <col min="205" max="205" width="7.125" style="0" customWidth="1"/>
    <col min="206" max="206" width="6.375" style="0" customWidth="1"/>
    <col min="207" max="207" width="7.125" style="0" customWidth="1"/>
    <col min="208" max="208" width="7.375" style="0" customWidth="1"/>
    <col min="209" max="209" width="8.375" style="0" customWidth="1"/>
    <col min="211" max="211" width="7.375" style="0" customWidth="1"/>
    <col min="212" max="212" width="8.25390625" style="0" customWidth="1"/>
    <col min="213" max="213" width="9.375" style="0" customWidth="1"/>
    <col min="214" max="214" width="6.625" style="0" customWidth="1"/>
    <col min="215" max="215" width="7.75390625" style="0" customWidth="1"/>
    <col min="217" max="217" width="6.625" style="0" customWidth="1"/>
    <col min="218" max="218" width="8.125" style="0" customWidth="1"/>
    <col min="221" max="221" width="9.625" style="0" customWidth="1"/>
  </cols>
  <sheetData>
    <row r="1" ht="13.5" thickBot="1"/>
    <row r="2" spans="11:191" ht="13.5" thickBot="1">
      <c r="K2" s="438">
        <v>2110</v>
      </c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39"/>
      <c r="AA2" s="229"/>
      <c r="AB2" s="106"/>
      <c r="AC2" s="106"/>
      <c r="AD2" s="230"/>
      <c r="AE2" s="438">
        <v>2120</v>
      </c>
      <c r="AF2" s="440"/>
      <c r="AG2" s="440"/>
      <c r="AH2" s="440"/>
      <c r="AI2" s="440"/>
      <c r="AJ2" s="440"/>
      <c r="AK2" s="440"/>
      <c r="AL2" s="440"/>
      <c r="AM2" s="440"/>
      <c r="AN2" s="440"/>
      <c r="AO2" s="440"/>
      <c r="AP2" s="440"/>
      <c r="AQ2" s="440"/>
      <c r="AR2" s="440"/>
      <c r="AS2" s="440"/>
      <c r="AT2" s="440"/>
      <c r="AU2" s="440"/>
      <c r="AV2" s="440"/>
      <c r="AW2" s="440"/>
      <c r="AX2" s="440"/>
      <c r="AY2" s="439"/>
      <c r="AZ2" s="229"/>
      <c r="BA2" s="106"/>
      <c r="BB2" s="106"/>
      <c r="BC2" s="230"/>
      <c r="BD2" s="438">
        <v>2210</v>
      </c>
      <c r="BE2" s="440"/>
      <c r="BF2" s="440"/>
      <c r="BG2" s="440"/>
      <c r="BH2" s="440"/>
      <c r="BI2" s="440"/>
      <c r="BJ2" s="440"/>
      <c r="BK2" s="440"/>
      <c r="BL2" s="440"/>
      <c r="BM2" s="440"/>
      <c r="BN2" s="440"/>
      <c r="BO2" s="440"/>
      <c r="BP2" s="440"/>
      <c r="BQ2" s="440"/>
      <c r="BR2" s="440"/>
      <c r="BS2" s="440"/>
      <c r="BT2" s="440"/>
      <c r="BU2" s="440"/>
      <c r="BV2" s="440"/>
      <c r="BW2" s="440"/>
      <c r="BX2" s="439"/>
      <c r="BY2" s="438"/>
      <c r="BZ2" s="440"/>
      <c r="CA2" s="439"/>
      <c r="CB2" s="108">
        <v>2220</v>
      </c>
      <c r="CC2" s="438">
        <v>2230</v>
      </c>
      <c r="CD2" s="440"/>
      <c r="CE2" s="440"/>
      <c r="CF2" s="440"/>
      <c r="CG2" s="440"/>
      <c r="CH2" s="440"/>
      <c r="CI2" s="440"/>
      <c r="CJ2" s="440"/>
      <c r="CK2" s="440"/>
      <c r="CL2" s="440"/>
      <c r="CM2" s="440"/>
      <c r="CN2" s="440"/>
      <c r="CO2" s="440"/>
      <c r="CP2" s="440"/>
      <c r="CQ2" s="440"/>
      <c r="CR2" s="440"/>
      <c r="CS2" s="440"/>
      <c r="CT2" s="440"/>
      <c r="CU2" s="440"/>
      <c r="CV2" s="440"/>
      <c r="CW2" s="440"/>
      <c r="CX2" s="440"/>
      <c r="CY2" s="440"/>
      <c r="CZ2" s="440"/>
      <c r="DA2" s="440"/>
      <c r="DB2" s="439"/>
      <c r="DC2" s="229"/>
      <c r="DD2" s="230"/>
      <c r="DE2" s="438">
        <v>2240</v>
      </c>
      <c r="DF2" s="440"/>
      <c r="DG2" s="440"/>
      <c r="DH2" s="440"/>
      <c r="DI2" s="440"/>
      <c r="DJ2" s="440"/>
      <c r="DK2" s="440"/>
      <c r="DL2" s="440"/>
      <c r="DM2" s="440"/>
      <c r="DN2" s="440"/>
      <c r="DO2" s="440"/>
      <c r="DP2" s="440"/>
      <c r="DQ2" s="440"/>
      <c r="DR2" s="440"/>
      <c r="DS2" s="440"/>
      <c r="DT2" s="440"/>
      <c r="DU2" s="440"/>
      <c r="DV2" s="440"/>
      <c r="DW2" s="440"/>
      <c r="DX2" s="440"/>
      <c r="DY2" s="440"/>
      <c r="DZ2" s="440"/>
      <c r="EA2" s="440"/>
      <c r="EB2" s="440"/>
      <c r="EC2" s="440"/>
      <c r="ED2" s="440"/>
      <c r="EE2" s="440"/>
      <c r="EF2" s="440"/>
      <c r="EG2" s="440"/>
      <c r="EH2" s="440"/>
      <c r="EI2" s="440"/>
      <c r="EJ2" s="440"/>
      <c r="EK2" s="439"/>
      <c r="EL2" s="438"/>
      <c r="EM2" s="439"/>
      <c r="EN2" s="108">
        <v>2250</v>
      </c>
      <c r="EO2" s="108"/>
      <c r="EP2" s="108"/>
      <c r="EQ2" s="108"/>
      <c r="ER2" s="108"/>
      <c r="ES2" s="108"/>
      <c r="ET2" s="108"/>
      <c r="EU2" s="108"/>
      <c r="EV2" s="108"/>
      <c r="EW2" s="108"/>
      <c r="EX2" s="108">
        <v>2250</v>
      </c>
      <c r="EY2" s="108">
        <v>2271</v>
      </c>
      <c r="EZ2" s="108">
        <v>2272</v>
      </c>
      <c r="FA2" s="438">
        <v>2273</v>
      </c>
      <c r="FB2" s="440"/>
      <c r="FC2" s="439"/>
      <c r="FD2" s="106"/>
      <c r="FE2" s="106"/>
      <c r="FF2" s="106"/>
      <c r="FG2" s="108">
        <v>2273</v>
      </c>
      <c r="FH2" s="438">
        <v>2274</v>
      </c>
      <c r="FI2" s="440"/>
      <c r="FJ2" s="440"/>
      <c r="FK2" s="440"/>
      <c r="FL2" s="440"/>
      <c r="FM2" s="440"/>
      <c r="FN2" s="440"/>
      <c r="FO2" s="440"/>
      <c r="FP2" s="440"/>
      <c r="FQ2" s="440"/>
      <c r="FR2" s="440"/>
      <c r="FS2" s="440"/>
      <c r="FT2" s="440"/>
      <c r="FU2" s="229"/>
      <c r="FV2" s="230"/>
      <c r="FW2" s="108">
        <v>2282</v>
      </c>
      <c r="FX2" s="108"/>
      <c r="FY2" s="108"/>
      <c r="FZ2" s="108"/>
      <c r="GA2" s="108"/>
      <c r="GB2" s="108"/>
      <c r="GC2" s="108"/>
      <c r="GD2" s="108">
        <v>2800</v>
      </c>
      <c r="GE2" s="116"/>
      <c r="GF2" s="116"/>
      <c r="GG2" s="116"/>
      <c r="GH2" s="116"/>
      <c r="GI2" s="116"/>
    </row>
    <row r="3" spans="11:191" ht="13.5" thickBot="1">
      <c r="K3" s="438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39"/>
      <c r="AA3" s="438" t="s">
        <v>101</v>
      </c>
      <c r="AB3" s="440"/>
      <c r="AC3" s="440"/>
      <c r="AD3" s="439"/>
      <c r="AE3" s="238"/>
      <c r="AF3" s="443" t="s">
        <v>128</v>
      </c>
      <c r="AG3" s="443"/>
      <c r="AH3" s="443"/>
      <c r="AI3" s="444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438" t="s">
        <v>101</v>
      </c>
      <c r="BA3" s="440"/>
      <c r="BB3" s="440"/>
      <c r="BC3" s="439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238"/>
      <c r="BY3" s="438" t="s">
        <v>109</v>
      </c>
      <c r="BZ3" s="440"/>
      <c r="CA3" s="439"/>
      <c r="CB3" s="108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438"/>
      <c r="DD3" s="439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438" t="s">
        <v>128</v>
      </c>
      <c r="EM3" s="439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08"/>
      <c r="EZ3" s="108"/>
      <c r="FA3" s="231"/>
      <c r="FB3" s="116"/>
      <c r="FC3" s="116"/>
      <c r="FD3" s="116"/>
      <c r="FE3" s="116"/>
      <c r="FF3" s="116"/>
      <c r="FG3" s="108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438" t="s">
        <v>101</v>
      </c>
      <c r="FV3" s="439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</row>
    <row r="4" spans="1:193" ht="78.75">
      <c r="A4" s="4" t="s">
        <v>21</v>
      </c>
      <c r="B4" s="4"/>
      <c r="C4" s="275" t="s">
        <v>154</v>
      </c>
      <c r="D4" s="4"/>
      <c r="E4" s="193" t="s">
        <v>75</v>
      </c>
      <c r="F4" s="194" t="s">
        <v>76</v>
      </c>
      <c r="G4" s="4"/>
      <c r="H4" s="193" t="s">
        <v>78</v>
      </c>
      <c r="I4" s="194" t="s">
        <v>77</v>
      </c>
      <c r="J4" s="195" t="s">
        <v>79</v>
      </c>
      <c r="K4" s="82"/>
      <c r="L4" s="82"/>
      <c r="M4" s="253" t="s">
        <v>133</v>
      </c>
      <c r="N4" s="253" t="s">
        <v>134</v>
      </c>
      <c r="O4" s="253" t="s">
        <v>137</v>
      </c>
      <c r="P4" s="269" t="s">
        <v>79</v>
      </c>
      <c r="Q4" s="269" t="s">
        <v>107</v>
      </c>
      <c r="R4" s="269"/>
      <c r="S4" s="269"/>
      <c r="T4" s="269"/>
      <c r="U4" s="269"/>
      <c r="V4" s="269"/>
      <c r="W4" s="269"/>
      <c r="X4" s="105"/>
      <c r="Y4" s="105" t="s">
        <v>48</v>
      </c>
      <c r="Z4" s="460" t="s">
        <v>209</v>
      </c>
      <c r="AA4" s="105" t="s">
        <v>102</v>
      </c>
      <c r="AB4" s="105" t="s">
        <v>79</v>
      </c>
      <c r="AC4" s="105" t="s">
        <v>103</v>
      </c>
      <c r="AD4" s="120" t="s">
        <v>104</v>
      </c>
      <c r="AE4" s="255" t="s">
        <v>132</v>
      </c>
      <c r="AF4" s="262" t="s">
        <v>129</v>
      </c>
      <c r="AG4" s="263" t="s">
        <v>79</v>
      </c>
      <c r="AH4" s="263" t="s">
        <v>130</v>
      </c>
      <c r="AI4" s="264" t="s">
        <v>131</v>
      </c>
      <c r="AJ4" s="237" t="s">
        <v>127</v>
      </c>
      <c r="AK4" s="107" t="s">
        <v>135</v>
      </c>
      <c r="AL4" s="107" t="s">
        <v>140</v>
      </c>
      <c r="AM4" s="107" t="s">
        <v>79</v>
      </c>
      <c r="AN4" s="371" t="s">
        <v>110</v>
      </c>
      <c r="AO4" s="109"/>
      <c r="AP4" s="109"/>
      <c r="AQ4" s="109"/>
      <c r="AR4" s="109"/>
      <c r="AS4" s="109"/>
      <c r="AT4" s="109"/>
      <c r="AU4" s="109"/>
      <c r="AV4" s="109"/>
      <c r="AW4" s="109"/>
      <c r="AX4" s="107" t="s">
        <v>48</v>
      </c>
      <c r="AY4" s="107" t="s">
        <v>210</v>
      </c>
      <c r="AZ4" s="107" t="s">
        <v>106</v>
      </c>
      <c r="BA4" s="107" t="s">
        <v>79</v>
      </c>
      <c r="BB4" s="107" t="s">
        <v>107</v>
      </c>
      <c r="BC4" s="107" t="s">
        <v>108</v>
      </c>
      <c r="BD4" s="105"/>
      <c r="BE4" s="205" t="s">
        <v>81</v>
      </c>
      <c r="BF4" s="105" t="s">
        <v>121</v>
      </c>
      <c r="BG4" s="105" t="s">
        <v>121</v>
      </c>
      <c r="BH4" s="105" t="s">
        <v>79</v>
      </c>
      <c r="BI4" s="269" t="s">
        <v>155</v>
      </c>
      <c r="BJ4" s="105" t="s">
        <v>144</v>
      </c>
      <c r="BK4" s="105" t="s">
        <v>165</v>
      </c>
      <c r="BL4" s="105" t="s">
        <v>165</v>
      </c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20" t="s">
        <v>49</v>
      </c>
      <c r="BX4" s="383" t="s">
        <v>211</v>
      </c>
      <c r="BY4" s="384" t="s">
        <v>103</v>
      </c>
      <c r="BZ4" s="385" t="s">
        <v>79</v>
      </c>
      <c r="CA4" s="386" t="s">
        <v>108</v>
      </c>
      <c r="CB4" s="237" t="s">
        <v>22</v>
      </c>
      <c r="CC4" s="105"/>
      <c r="CD4" s="105"/>
      <c r="CE4" s="105" t="s">
        <v>162</v>
      </c>
      <c r="CF4" s="105" t="s">
        <v>116</v>
      </c>
      <c r="CG4" s="105" t="s">
        <v>116</v>
      </c>
      <c r="CH4" s="105" t="s">
        <v>116</v>
      </c>
      <c r="CI4" s="105" t="s">
        <v>116</v>
      </c>
      <c r="CJ4" s="105" t="s">
        <v>116</v>
      </c>
      <c r="CK4" s="105" t="s">
        <v>116</v>
      </c>
      <c r="CL4" s="105" t="s">
        <v>148</v>
      </c>
      <c r="CM4" s="105" t="s">
        <v>155</v>
      </c>
      <c r="CN4" s="105" t="s">
        <v>161</v>
      </c>
      <c r="CO4" s="105" t="s">
        <v>155</v>
      </c>
      <c r="CP4" s="105" t="s">
        <v>116</v>
      </c>
      <c r="CQ4" s="105" t="s">
        <v>116</v>
      </c>
      <c r="CR4" s="105"/>
      <c r="CS4" s="105"/>
      <c r="CT4" s="105"/>
      <c r="CU4" s="105"/>
      <c r="CV4" s="105"/>
      <c r="CW4" s="105"/>
      <c r="CX4" s="105"/>
      <c r="CY4" s="105"/>
      <c r="CZ4" s="105"/>
      <c r="DA4" s="105" t="s">
        <v>49</v>
      </c>
      <c r="DB4" s="105" t="s">
        <v>212</v>
      </c>
      <c r="DC4" s="105" t="s">
        <v>117</v>
      </c>
      <c r="DD4" s="105" t="s">
        <v>118</v>
      </c>
      <c r="DE4" s="212" t="s">
        <v>144</v>
      </c>
      <c r="DF4" s="107" t="s">
        <v>121</v>
      </c>
      <c r="DG4" s="107" t="s">
        <v>121</v>
      </c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 t="s">
        <v>48</v>
      </c>
      <c r="EK4" s="455" t="s">
        <v>213</v>
      </c>
      <c r="EL4" s="107" t="s">
        <v>103</v>
      </c>
      <c r="EM4" s="107" t="s">
        <v>108</v>
      </c>
      <c r="EN4" s="105" t="s">
        <v>40</v>
      </c>
      <c r="EO4" s="105"/>
      <c r="EP4" s="105"/>
      <c r="EQ4" s="105"/>
      <c r="ER4" s="105"/>
      <c r="ES4" s="105"/>
      <c r="ET4" s="105"/>
      <c r="EU4" s="105"/>
      <c r="EV4" s="105"/>
      <c r="EW4" s="105" t="s">
        <v>49</v>
      </c>
      <c r="EX4" s="456" t="s">
        <v>214</v>
      </c>
      <c r="EY4" s="455" t="s">
        <v>23</v>
      </c>
      <c r="EZ4" s="456" t="s">
        <v>50</v>
      </c>
      <c r="FA4" s="445" t="s">
        <v>82</v>
      </c>
      <c r="FB4" s="107"/>
      <c r="FC4" s="212" t="s">
        <v>41</v>
      </c>
      <c r="FD4" s="107"/>
      <c r="FE4" s="107"/>
      <c r="FF4" s="107" t="s">
        <v>48</v>
      </c>
      <c r="FG4" s="455" t="s">
        <v>42</v>
      </c>
      <c r="FH4" s="105" t="s">
        <v>8</v>
      </c>
      <c r="FI4" s="105"/>
      <c r="FJ4" s="105" t="s">
        <v>164</v>
      </c>
      <c r="FK4" s="205" t="s">
        <v>39</v>
      </c>
      <c r="FL4" s="105" t="s">
        <v>116</v>
      </c>
      <c r="FM4" s="105" t="s">
        <v>163</v>
      </c>
      <c r="FN4" s="105"/>
      <c r="FO4" s="105"/>
      <c r="FP4" s="105"/>
      <c r="FQ4" s="105"/>
      <c r="FR4" s="105"/>
      <c r="FS4" s="105" t="s">
        <v>49</v>
      </c>
      <c r="FT4" s="456" t="s">
        <v>38</v>
      </c>
      <c r="FU4" s="105" t="s">
        <v>103</v>
      </c>
      <c r="FV4" s="105" t="s">
        <v>125</v>
      </c>
      <c r="FW4" s="107" t="s">
        <v>147</v>
      </c>
      <c r="FX4" s="107" t="s">
        <v>145</v>
      </c>
      <c r="FY4" s="107"/>
      <c r="FZ4" s="107" t="s">
        <v>48</v>
      </c>
      <c r="GA4" s="455" t="s">
        <v>215</v>
      </c>
      <c r="GB4" s="107" t="s">
        <v>146</v>
      </c>
      <c r="GC4" s="107" t="s">
        <v>121</v>
      </c>
      <c r="GD4" s="205" t="s">
        <v>43</v>
      </c>
      <c r="GE4" s="105"/>
      <c r="GF4" s="105"/>
      <c r="GG4" s="105"/>
      <c r="GH4" s="105" t="s">
        <v>49</v>
      </c>
      <c r="GI4" s="105" t="s">
        <v>44</v>
      </c>
      <c r="GJ4" s="33"/>
      <c r="GK4" s="34"/>
    </row>
    <row r="5" spans="1:221" s="103" customFormat="1" ht="13.5" customHeight="1" thickBot="1">
      <c r="A5" s="94"/>
      <c r="B5" s="94" t="s">
        <v>7</v>
      </c>
      <c r="C5" s="94"/>
      <c r="D5" s="94" t="s">
        <v>73</v>
      </c>
      <c r="E5" s="94"/>
      <c r="F5" s="94"/>
      <c r="G5" s="94" t="s">
        <v>74</v>
      </c>
      <c r="H5" s="94"/>
      <c r="I5" s="94"/>
      <c r="J5" s="94"/>
      <c r="K5" s="197" t="s">
        <v>11</v>
      </c>
      <c r="L5" s="87" t="s">
        <v>6</v>
      </c>
      <c r="M5" s="88" t="s">
        <v>126</v>
      </c>
      <c r="N5" s="87" t="s">
        <v>138</v>
      </c>
      <c r="O5" s="87" t="s">
        <v>139</v>
      </c>
      <c r="P5" s="87" t="s">
        <v>151</v>
      </c>
      <c r="Q5" s="87" t="s">
        <v>160</v>
      </c>
      <c r="R5" s="87"/>
      <c r="S5" s="87"/>
      <c r="T5" s="87"/>
      <c r="U5" s="87"/>
      <c r="V5" s="87"/>
      <c r="W5" s="87"/>
      <c r="X5" s="87"/>
      <c r="Y5" s="87"/>
      <c r="Z5" s="88">
        <v>2110</v>
      </c>
      <c r="AA5" s="88"/>
      <c r="AB5" s="88"/>
      <c r="AC5" s="88"/>
      <c r="AD5" s="88"/>
      <c r="AE5" s="256">
        <v>2120</v>
      </c>
      <c r="AF5" s="265"/>
      <c r="AG5" s="196"/>
      <c r="AH5" s="196"/>
      <c r="AI5" s="266"/>
      <c r="AJ5" s="259" t="s">
        <v>126</v>
      </c>
      <c r="AK5" s="259" t="s">
        <v>126</v>
      </c>
      <c r="AL5" s="89" t="s">
        <v>139</v>
      </c>
      <c r="AM5" s="89" t="s">
        <v>152</v>
      </c>
      <c r="AN5" s="93" t="s">
        <v>158</v>
      </c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89">
        <v>2120</v>
      </c>
      <c r="AZ5" s="233"/>
      <c r="BA5" s="233"/>
      <c r="BB5" s="233"/>
      <c r="BC5" s="233"/>
      <c r="BD5" s="199" t="s">
        <v>9</v>
      </c>
      <c r="BE5" s="206" t="s">
        <v>80</v>
      </c>
      <c r="BF5" s="91" t="s">
        <v>120</v>
      </c>
      <c r="BG5" s="91" t="s">
        <v>123</v>
      </c>
      <c r="BH5" s="91" t="s">
        <v>152</v>
      </c>
      <c r="BI5" s="87" t="s">
        <v>153</v>
      </c>
      <c r="BJ5" s="91" t="s">
        <v>156</v>
      </c>
      <c r="BK5" s="91" t="s">
        <v>166</v>
      </c>
      <c r="BL5" s="91" t="s">
        <v>168</v>
      </c>
      <c r="BM5" s="91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388">
        <v>2210</v>
      </c>
      <c r="BY5" s="389"/>
      <c r="BZ5" s="390"/>
      <c r="CA5" s="391"/>
      <c r="CB5" s="202">
        <v>2220</v>
      </c>
      <c r="CC5" s="209" t="s">
        <v>12</v>
      </c>
      <c r="CD5" s="199" t="s">
        <v>6</v>
      </c>
      <c r="CE5" s="199"/>
      <c r="CF5" s="101" t="s">
        <v>115</v>
      </c>
      <c r="CG5" s="91" t="s">
        <v>119</v>
      </c>
      <c r="CH5" s="91" t="s">
        <v>122</v>
      </c>
      <c r="CI5" s="91" t="s">
        <v>141</v>
      </c>
      <c r="CJ5" s="91" t="s">
        <v>142</v>
      </c>
      <c r="CK5" s="91" t="s">
        <v>143</v>
      </c>
      <c r="CL5" s="91" t="s">
        <v>149</v>
      </c>
      <c r="CM5" s="91" t="s">
        <v>156</v>
      </c>
      <c r="CN5" s="91" t="s">
        <v>160</v>
      </c>
      <c r="CO5" s="91" t="s">
        <v>153</v>
      </c>
      <c r="CP5" s="91" t="s">
        <v>156</v>
      </c>
      <c r="CQ5" s="91" t="s">
        <v>168</v>
      </c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250">
        <v>2230</v>
      </c>
      <c r="DC5" s="236"/>
      <c r="DD5" s="236"/>
      <c r="DE5" s="213" t="s">
        <v>10</v>
      </c>
      <c r="DF5" s="89" t="s">
        <v>143</v>
      </c>
      <c r="DG5" s="100" t="s">
        <v>168</v>
      </c>
      <c r="DH5" s="100"/>
      <c r="DI5" s="100"/>
      <c r="DJ5" s="100"/>
      <c r="DK5" s="100"/>
      <c r="DL5" s="100"/>
      <c r="DM5" s="100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61"/>
      <c r="EC5" s="161"/>
      <c r="ED5" s="161"/>
      <c r="EE5" s="161"/>
      <c r="EF5" s="161"/>
      <c r="EG5" s="161"/>
      <c r="EH5" s="161"/>
      <c r="EI5" s="161"/>
      <c r="EJ5" s="161"/>
      <c r="EK5" s="154">
        <v>2240</v>
      </c>
      <c r="EL5" s="270"/>
      <c r="EM5" s="270"/>
      <c r="EN5" s="90">
        <v>2250</v>
      </c>
      <c r="EO5" s="90"/>
      <c r="EP5" s="90"/>
      <c r="EQ5" s="90"/>
      <c r="ER5" s="90"/>
      <c r="ES5" s="90"/>
      <c r="ET5" s="90"/>
      <c r="EU5" s="90"/>
      <c r="EV5" s="90"/>
      <c r="EW5" s="90"/>
      <c r="EX5" s="90">
        <v>2250</v>
      </c>
      <c r="EY5" s="214">
        <v>2271</v>
      </c>
      <c r="EZ5" s="217">
        <v>2272</v>
      </c>
      <c r="FA5" s="446"/>
      <c r="FB5" s="130" t="s">
        <v>6</v>
      </c>
      <c r="FC5" s="196">
        <v>2273</v>
      </c>
      <c r="FD5" s="115"/>
      <c r="FE5" s="115"/>
      <c r="FF5" s="115"/>
      <c r="FG5" s="115">
        <v>2273</v>
      </c>
      <c r="FH5" s="90" t="s">
        <v>83</v>
      </c>
      <c r="FI5" s="133" t="s">
        <v>6</v>
      </c>
      <c r="FJ5" s="133"/>
      <c r="FK5" s="226">
        <v>2274</v>
      </c>
      <c r="FL5" s="101" t="s">
        <v>123</v>
      </c>
      <c r="FM5" s="91" t="s">
        <v>158</v>
      </c>
      <c r="FN5" s="91"/>
      <c r="FO5" s="91"/>
      <c r="FP5" s="91"/>
      <c r="FQ5" s="91"/>
      <c r="FR5" s="91"/>
      <c r="FS5" s="91"/>
      <c r="FT5" s="136">
        <v>2274</v>
      </c>
      <c r="FU5" s="252"/>
      <c r="FV5" s="252"/>
      <c r="FW5" s="137">
        <v>2282</v>
      </c>
      <c r="FX5" s="137" t="s">
        <v>143</v>
      </c>
      <c r="FY5" s="137"/>
      <c r="FZ5" s="137"/>
      <c r="GA5" s="137"/>
      <c r="GB5" s="137"/>
      <c r="GC5" s="137"/>
      <c r="GD5" s="226">
        <v>2800</v>
      </c>
      <c r="GE5" s="133"/>
      <c r="GF5" s="133"/>
      <c r="GG5" s="133"/>
      <c r="GH5" s="133"/>
      <c r="GI5" s="133"/>
      <c r="GJ5" s="102" t="s">
        <v>20</v>
      </c>
      <c r="GK5" s="9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</row>
    <row r="6" spans="1:221" ht="13.5" thickBot="1">
      <c r="A6" s="36" t="s">
        <v>53</v>
      </c>
      <c r="B6" s="36">
        <v>106</v>
      </c>
      <c r="C6" s="36">
        <v>11</v>
      </c>
      <c r="D6" s="77">
        <v>2511763</v>
      </c>
      <c r="E6" s="76">
        <f>D6/D25*100</f>
        <v>8.05558299444523</v>
      </c>
      <c r="F6" s="76">
        <f>D6/D26*100</f>
        <v>8.097807140973202</v>
      </c>
      <c r="G6" s="78">
        <v>248865</v>
      </c>
      <c r="H6" s="76">
        <f>G6/G25*100</f>
        <v>5.873752035686469</v>
      </c>
      <c r="I6" s="76">
        <f>G6/G26*100</f>
        <v>5.920634731821048</v>
      </c>
      <c r="J6" s="77"/>
      <c r="K6" s="198">
        <f>D6+G6+J6</f>
        <v>2760628</v>
      </c>
      <c r="L6" s="79">
        <f>K6/K25*100</f>
        <v>7.754325810118133</v>
      </c>
      <c r="M6" s="79">
        <f>F6*M26/100</f>
        <v>-129686.62429690007</v>
      </c>
      <c r="N6" s="79"/>
      <c r="O6" s="79">
        <f>F6*O26/100</f>
        <v>25414.967711944395</v>
      </c>
      <c r="P6" s="79"/>
      <c r="Q6" s="79">
        <f>I6*Q26/100</f>
        <v>35405.39569628987</v>
      </c>
      <c r="R6" s="79"/>
      <c r="S6" s="79"/>
      <c r="T6" s="79"/>
      <c r="U6" s="79"/>
      <c r="V6" s="79"/>
      <c r="W6" s="79"/>
      <c r="X6" s="79"/>
      <c r="Y6" s="176"/>
      <c r="Z6" s="138">
        <f>K6+M6+N6+O6+P6+Q6+R6+S6+T6+U6+V6+W6+X6</f>
        <v>2691761.7391113346</v>
      </c>
      <c r="AA6" s="461">
        <f>D6+M6+O6</f>
        <v>2407491.3434150447</v>
      </c>
      <c r="AB6" s="461">
        <f>J6+N6+P6</f>
        <v>0</v>
      </c>
      <c r="AC6" s="461">
        <f>G6+Q6</f>
        <v>284270.39569628984</v>
      </c>
      <c r="AD6" s="461"/>
      <c r="AE6" s="257">
        <v>612280</v>
      </c>
      <c r="AF6" s="267">
        <v>552560</v>
      </c>
      <c r="AG6" s="254"/>
      <c r="AH6" s="254">
        <v>58500</v>
      </c>
      <c r="AI6" s="268"/>
      <c r="AJ6" s="260">
        <f>AJ26*F6/100</f>
        <v>-28504.281136225673</v>
      </c>
      <c r="AK6" s="80"/>
      <c r="AL6" s="80">
        <f>F6*AL26/100</f>
        <v>5591.535830841995</v>
      </c>
      <c r="AM6" s="80"/>
      <c r="AN6" s="80">
        <f>I6*AN26/100</f>
        <v>7744.19022922193</v>
      </c>
      <c r="AO6" s="80"/>
      <c r="AP6" s="80"/>
      <c r="AQ6" s="80"/>
      <c r="AR6" s="80"/>
      <c r="AS6" s="80"/>
      <c r="AT6" s="80"/>
      <c r="AU6" s="80"/>
      <c r="AV6" s="80"/>
      <c r="AW6" s="80"/>
      <c r="AX6" s="179"/>
      <c r="AY6" s="139">
        <f>SUM(AF6:AX6)</f>
        <v>595891.4449238383</v>
      </c>
      <c r="AZ6" s="234">
        <f>AF6+AJ6+AL6</f>
        <v>529647.2546946163</v>
      </c>
      <c r="BA6" s="234">
        <f>AG6+AK6+AM6</f>
        <v>0</v>
      </c>
      <c r="BB6" s="234">
        <f>AH6+AN6</f>
        <v>66244.19022922193</v>
      </c>
      <c r="BC6" s="234"/>
      <c r="BD6" s="200">
        <v>2098</v>
      </c>
      <c r="BE6" s="207"/>
      <c r="BF6" s="83"/>
      <c r="BG6" s="83">
        <v>8300</v>
      </c>
      <c r="BH6" s="83"/>
      <c r="BI6" s="79"/>
      <c r="BJ6" s="147">
        <f>BJ26/B26*B6</f>
        <v>986.8378812199036</v>
      </c>
      <c r="BK6" s="147"/>
      <c r="BL6" s="147"/>
      <c r="BM6" s="147"/>
      <c r="BN6" s="147"/>
      <c r="BO6" s="147"/>
      <c r="BP6" s="83"/>
      <c r="BQ6" s="83"/>
      <c r="BR6" s="83"/>
      <c r="BS6" s="83"/>
      <c r="BT6" s="83"/>
      <c r="BU6" s="83"/>
      <c r="BV6" s="83"/>
      <c r="BW6" s="147"/>
      <c r="BX6" s="240">
        <f>SUM(BD6:BU6)</f>
        <v>11384.837881219904</v>
      </c>
      <c r="BY6" s="392">
        <f>BD6+BI6+BJ6</f>
        <v>3084.8378812199035</v>
      </c>
      <c r="BZ6" s="123">
        <f>BE6+BH6</f>
        <v>0</v>
      </c>
      <c r="CA6" s="387">
        <f>BF6+BG6+BL6+BK6</f>
        <v>8300</v>
      </c>
      <c r="CB6" s="203"/>
      <c r="CC6" s="210">
        <v>9097</v>
      </c>
      <c r="CD6" s="276">
        <f>CC6/CC26*100</f>
        <v>4.762029398216006</v>
      </c>
      <c r="CE6" s="276">
        <f>CC6/CC26*100</f>
        <v>4.762029398216006</v>
      </c>
      <c r="CF6" s="123"/>
      <c r="CG6" s="124"/>
      <c r="CH6" s="124"/>
      <c r="CI6" s="124"/>
      <c r="CJ6" s="124"/>
      <c r="CK6" s="124"/>
      <c r="CL6" s="124"/>
      <c r="CM6" s="146">
        <f>CD6*CM26/100</f>
        <v>-552.3954101930567</v>
      </c>
      <c r="CN6" s="146">
        <f>CE6*CN26/100</f>
        <v>-1828.6192889149463</v>
      </c>
      <c r="CO6" s="146">
        <f>CE6*CO26/100</f>
        <v>-476.2029398216006</v>
      </c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245">
        <f>SUM(CF6:CZ6)+CC6</f>
        <v>6239.782361070396</v>
      </c>
      <c r="DC6" s="248">
        <f>CC6+CN6+CO6+CM6</f>
        <v>6239.782361070396</v>
      </c>
      <c r="DD6" s="249">
        <f>CF6+CG6+CI6+CH6+CJ6+CK6+CL6+CP6+CQ6</f>
        <v>0</v>
      </c>
      <c r="DE6" s="246">
        <v>6286</v>
      </c>
      <c r="DF6" s="84"/>
      <c r="DG6" s="9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68">
        <f>SUM(DE6:EI6)</f>
        <v>6286</v>
      </c>
      <c r="EL6" s="452">
        <f>DE6</f>
        <v>6286</v>
      </c>
      <c r="EM6" s="453">
        <f>DF6+DG6</f>
        <v>0</v>
      </c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141">
        <f>SUM(EN6:EV6)</f>
        <v>0</v>
      </c>
      <c r="EY6" s="215"/>
      <c r="EZ6" s="218"/>
      <c r="FA6" s="222">
        <v>8170</v>
      </c>
      <c r="FB6" s="84">
        <f>FA6/FA25*100</f>
        <v>3.180597189239693</v>
      </c>
      <c r="FC6" s="224">
        <v>30457</v>
      </c>
      <c r="FD6" s="111"/>
      <c r="FE6" s="151"/>
      <c r="FF6" s="151"/>
      <c r="FG6" s="111">
        <f>SUM(FC6:FE6)</f>
        <v>30457</v>
      </c>
      <c r="FH6" s="81">
        <v>11095</v>
      </c>
      <c r="FI6" s="134">
        <f>FH6/FH25*100</f>
        <v>4.281023432767289</v>
      </c>
      <c r="FJ6" s="134">
        <f>FH6/FH26*100</f>
        <v>4.5623326904809876</v>
      </c>
      <c r="FK6" s="227">
        <v>134825</v>
      </c>
      <c r="FL6" s="129"/>
      <c r="FM6" s="129">
        <f>FJ6*FM26/100</f>
        <v>-43342.16055956938</v>
      </c>
      <c r="FN6" s="134"/>
      <c r="FO6" s="129"/>
      <c r="FP6" s="129"/>
      <c r="FQ6" s="129"/>
      <c r="FR6" s="129"/>
      <c r="FS6" s="129"/>
      <c r="FT6" s="140">
        <f>SUM(FK6:FR6)</f>
        <v>91482.83944043062</v>
      </c>
      <c r="FU6" s="457">
        <f>FK6+FM6</f>
        <v>91482.83944043062</v>
      </c>
      <c r="FV6" s="457">
        <f>FL6</f>
        <v>0</v>
      </c>
      <c r="FW6" s="85"/>
      <c r="FX6" s="85"/>
      <c r="FY6" s="85"/>
      <c r="FZ6" s="143"/>
      <c r="GA6" s="143">
        <f>SUM(FW6:FY6)</f>
        <v>0</v>
      </c>
      <c r="GB6" s="459">
        <f>FW6</f>
        <v>0</v>
      </c>
      <c r="GC6" s="459">
        <f>FX6</f>
        <v>0</v>
      </c>
      <c r="GD6" s="208">
        <v>23715</v>
      </c>
      <c r="GE6" s="82"/>
      <c r="GF6" s="153"/>
      <c r="GG6" s="153"/>
      <c r="GH6" s="182"/>
      <c r="GI6" s="121">
        <f>SUM(GD6:GF6)</f>
        <v>23715</v>
      </c>
      <c r="GJ6" s="86">
        <f aca="true" t="shared" si="0" ref="GJ6:GJ24">Z6+AY6+BX6+CB6+DB6+EK6+EN6+EY6+EZ6+FC6+FT6+FW6+GD6</f>
        <v>3457218.643717894</v>
      </c>
      <c r="GK6" s="36"/>
      <c r="GN6" s="5"/>
      <c r="GO6" s="14"/>
      <c r="GP6" s="14"/>
      <c r="GQ6" s="14"/>
      <c r="GR6" s="13"/>
      <c r="GS6" s="13"/>
      <c r="GT6" s="15"/>
      <c r="GU6" s="15"/>
      <c r="GV6" s="15"/>
      <c r="GW6" s="13"/>
      <c r="GX6" s="13"/>
      <c r="GY6" s="13"/>
      <c r="GZ6" s="15"/>
      <c r="HA6" s="15"/>
      <c r="HB6" s="13"/>
      <c r="HC6" s="13"/>
      <c r="HD6" s="13"/>
      <c r="HE6" s="15"/>
      <c r="HF6" s="7"/>
      <c r="HG6" s="13"/>
      <c r="HH6" s="2"/>
      <c r="HI6" s="2"/>
      <c r="HJ6" s="13"/>
      <c r="HK6" s="13"/>
      <c r="HL6" s="13"/>
      <c r="HM6" s="14"/>
    </row>
    <row r="7" spans="1:221" ht="13.5" thickBot="1">
      <c r="A7" s="4" t="s">
        <v>54</v>
      </c>
      <c r="B7" s="4">
        <v>31</v>
      </c>
      <c r="C7" s="4">
        <v>3</v>
      </c>
      <c r="D7" s="17">
        <v>1141739</v>
      </c>
      <c r="E7" s="16">
        <f>D7/D25*100</f>
        <v>3.6617201831920054</v>
      </c>
      <c r="F7" s="16">
        <f>D7/D26*100</f>
        <v>3.680913456933478</v>
      </c>
      <c r="G7" s="18">
        <v>176900</v>
      </c>
      <c r="H7" s="16">
        <f>G7/G25*100</f>
        <v>4.175222450376454</v>
      </c>
      <c r="I7" s="16">
        <f>G7/G26*100</f>
        <v>4.208547943901888</v>
      </c>
      <c r="J7" s="17"/>
      <c r="K7" s="198">
        <f aca="true" t="shared" si="1" ref="K7:K24">D7+G7+J7</f>
        <v>1318639</v>
      </c>
      <c r="L7" s="63">
        <f>K7/K25*100</f>
        <v>3.703924046241784</v>
      </c>
      <c r="M7" s="63">
        <f>F7*M26/100</f>
        <v>-58949.93944019336</v>
      </c>
      <c r="N7" s="63"/>
      <c r="O7" s="63">
        <f>F7*O26/100</f>
        <v>11552.546884585721</v>
      </c>
      <c r="P7" s="63"/>
      <c r="Q7" s="63">
        <f>I7*Q26/100</f>
        <v>25167.116704533288</v>
      </c>
      <c r="R7" s="63"/>
      <c r="S7" s="63"/>
      <c r="T7" s="79"/>
      <c r="U7" s="79"/>
      <c r="V7" s="79"/>
      <c r="W7" s="79"/>
      <c r="X7" s="79"/>
      <c r="Y7" s="176"/>
      <c r="Z7" s="138">
        <f aca="true" t="shared" si="2" ref="Z7:Z24">K7+M7+N7+O7+P7+Q7+R7+S7+T7+U7+V7+W7+X7</f>
        <v>1296408.7241489256</v>
      </c>
      <c r="AA7" s="461">
        <f aca="true" t="shared" si="3" ref="AA7:AA23">D7+M7+O7</f>
        <v>1094341.6074443923</v>
      </c>
      <c r="AB7" s="461">
        <f aca="true" t="shared" si="4" ref="AB7:AB24">J7+N7+P7</f>
        <v>0</v>
      </c>
      <c r="AC7" s="461">
        <f aca="true" t="shared" si="5" ref="AC7:AC23">G7+Q7</f>
        <v>202067.11670453328</v>
      </c>
      <c r="AD7" s="461"/>
      <c r="AE7" s="258">
        <v>292475</v>
      </c>
      <c r="AF7" s="267">
        <v>251180</v>
      </c>
      <c r="AG7" s="254"/>
      <c r="AH7" s="254">
        <v>41570</v>
      </c>
      <c r="AI7" s="268"/>
      <c r="AJ7" s="260">
        <f>AJ26*F7/100</f>
        <v>-12956.815368405843</v>
      </c>
      <c r="AK7" s="66"/>
      <c r="AL7" s="66">
        <f>F7*AL26/100</f>
        <v>2541.6707420125663</v>
      </c>
      <c r="AM7" s="66"/>
      <c r="AN7" s="66">
        <f>I7*AN26/100</f>
        <v>5504.78071062367</v>
      </c>
      <c r="AO7" s="66"/>
      <c r="AP7" s="66"/>
      <c r="AQ7" s="66"/>
      <c r="AR7" s="80"/>
      <c r="AS7" s="80"/>
      <c r="AT7" s="80"/>
      <c r="AU7" s="80"/>
      <c r="AV7" s="80"/>
      <c r="AW7" s="80"/>
      <c r="AX7" s="179"/>
      <c r="AY7" s="139">
        <f aca="true" t="shared" si="6" ref="AY7:AY24">SUM(AF7:AX7)</f>
        <v>287839.6360842304</v>
      </c>
      <c r="AZ7" s="234">
        <f aca="true" t="shared" si="7" ref="AZ7:AZ23">AF7+AJ7+AL7</f>
        <v>240764.85537360673</v>
      </c>
      <c r="BA7" s="234">
        <f aca="true" t="shared" si="8" ref="BA7:BA23">AG7+AK7+AM7</f>
        <v>0</v>
      </c>
      <c r="BB7" s="234">
        <f aca="true" t="shared" si="9" ref="BB7:BB23">AH7+AN7</f>
        <v>47074.78071062367</v>
      </c>
      <c r="BC7" s="234"/>
      <c r="BD7" s="201">
        <v>545</v>
      </c>
      <c r="BE7" s="208"/>
      <c r="BF7" s="74"/>
      <c r="BG7" s="74"/>
      <c r="BH7" s="83"/>
      <c r="BI7" s="63"/>
      <c r="BJ7" s="147">
        <f>BJ26/B26*B7</f>
        <v>288.6035313001605</v>
      </c>
      <c r="BK7" s="147"/>
      <c r="BL7" s="147"/>
      <c r="BM7" s="147"/>
      <c r="BN7" s="147"/>
      <c r="BO7" s="147"/>
      <c r="BP7" s="83"/>
      <c r="BQ7" s="83"/>
      <c r="BR7" s="83"/>
      <c r="BS7" s="83"/>
      <c r="BT7" s="83"/>
      <c r="BU7" s="83"/>
      <c r="BV7" s="83"/>
      <c r="BW7" s="147"/>
      <c r="BX7" s="240">
        <f aca="true" t="shared" si="10" ref="BX7:BX24">SUM(BD7:BU7)</f>
        <v>833.6035313001605</v>
      </c>
      <c r="BY7" s="392">
        <f aca="true" t="shared" si="11" ref="BY7:BY23">BD7+BI7+BJ7</f>
        <v>833.6035313001605</v>
      </c>
      <c r="BZ7" s="125">
        <f aca="true" t="shared" si="12" ref="BZ7:BZ24">BE7+BH7</f>
        <v>0</v>
      </c>
      <c r="CA7" s="387">
        <f aca="true" t="shared" si="13" ref="CA7:CA24">BF7+BG7+BL7+BK7</f>
        <v>0</v>
      </c>
      <c r="CB7" s="204"/>
      <c r="CC7" s="211">
        <v>9097</v>
      </c>
      <c r="CD7" s="277">
        <f>CC7/CC26*100</f>
        <v>4.762029398216006</v>
      </c>
      <c r="CE7" s="277">
        <f>CC7/CC26*100</f>
        <v>4.762029398216006</v>
      </c>
      <c r="CF7" s="125"/>
      <c r="CG7" s="126"/>
      <c r="CH7" s="126"/>
      <c r="CI7" s="126">
        <v>9916</v>
      </c>
      <c r="CJ7" s="126"/>
      <c r="CK7" s="124"/>
      <c r="CL7" s="124"/>
      <c r="CM7" s="146">
        <f>CD7*CM26/100</f>
        <v>-552.3954101930567</v>
      </c>
      <c r="CN7" s="146">
        <f>CE7*CN26/100</f>
        <v>-1828.6192889149463</v>
      </c>
      <c r="CO7" s="146">
        <f>CE7*CO26/100</f>
        <v>-476.2029398216006</v>
      </c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245">
        <f aca="true" t="shared" si="14" ref="DB7:DB24">SUM(CF7:CZ7)+CC7</f>
        <v>16155.782361070396</v>
      </c>
      <c r="DC7" s="248">
        <f aca="true" t="shared" si="15" ref="DC7:DC24">CC7+CN7+CO7+CM7</f>
        <v>6239.782361070396</v>
      </c>
      <c r="DD7" s="249">
        <f aca="true" t="shared" si="16" ref="DD7:DD24">CF7+CG7+CI7+CH7+CJ7+CK7+CL7+CP7+CQ7</f>
        <v>9916</v>
      </c>
      <c r="DE7" s="247">
        <v>1323</v>
      </c>
      <c r="DF7" s="71"/>
      <c r="DG7" s="98"/>
      <c r="DH7" s="128"/>
      <c r="DI7" s="128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68">
        <f aca="true" t="shared" si="17" ref="EK7:EK25">SUM(DE7:EI7)</f>
        <v>1323</v>
      </c>
      <c r="EL7" s="429">
        <f aca="true" t="shared" si="18" ref="EL7:EL24">DE7</f>
        <v>1323</v>
      </c>
      <c r="EM7" s="453">
        <f aca="true" t="shared" si="19" ref="EM7:EM24">DF7+DG7</f>
        <v>0</v>
      </c>
      <c r="EN7" s="68"/>
      <c r="EO7" s="68"/>
      <c r="EP7" s="81"/>
      <c r="EQ7" s="81"/>
      <c r="ER7" s="81"/>
      <c r="ES7" s="81"/>
      <c r="ET7" s="81"/>
      <c r="EU7" s="81"/>
      <c r="EV7" s="81"/>
      <c r="EW7" s="81"/>
      <c r="EX7" s="141">
        <f aca="true" t="shared" si="20" ref="EX7:EX25">SUM(EN7:EV7)</f>
        <v>0</v>
      </c>
      <c r="EY7" s="216"/>
      <c r="EZ7" s="219">
        <v>8710</v>
      </c>
      <c r="FA7" s="223">
        <v>10350</v>
      </c>
      <c r="FB7" s="71">
        <f>FA7/FA25*100</f>
        <v>4.029275509012341</v>
      </c>
      <c r="FC7" s="225">
        <v>38584</v>
      </c>
      <c r="FD7" s="111"/>
      <c r="FE7" s="151"/>
      <c r="FF7" s="151"/>
      <c r="FG7" s="111">
        <f aca="true" t="shared" si="21" ref="FG7:FG24">SUM(FC7:FE7)</f>
        <v>38584</v>
      </c>
      <c r="FH7" s="68">
        <v>15675</v>
      </c>
      <c r="FI7" s="119">
        <f>FH7/FH25*100</f>
        <v>6.048223732188126</v>
      </c>
      <c r="FJ7" s="119">
        <f>FH7/FH26*100</f>
        <v>6.4456570458124824</v>
      </c>
      <c r="FK7" s="228">
        <v>190480</v>
      </c>
      <c r="FL7" s="113"/>
      <c r="FM7" s="113">
        <f>FJ7*FM26/100</f>
        <v>-61233.74193521858</v>
      </c>
      <c r="FN7" s="119"/>
      <c r="FO7" s="113"/>
      <c r="FP7" s="129"/>
      <c r="FQ7" s="129"/>
      <c r="FR7" s="129"/>
      <c r="FS7" s="129"/>
      <c r="FT7" s="140">
        <f>SUM(FK7:FR7)</f>
        <v>129246.25806478142</v>
      </c>
      <c r="FU7" s="457">
        <f aca="true" t="shared" si="22" ref="FU7:FU23">FK7+FM7</f>
        <v>129246.25806478142</v>
      </c>
      <c r="FV7" s="457">
        <f aca="true" t="shared" si="23" ref="FV7:FV24">FL7</f>
        <v>0</v>
      </c>
      <c r="FW7" s="75"/>
      <c r="FX7" s="75"/>
      <c r="FY7" s="85"/>
      <c r="FZ7" s="143"/>
      <c r="GA7" s="143">
        <f aca="true" t="shared" si="24" ref="GA7:GA24">SUM(FW7:FY7)</f>
        <v>0</v>
      </c>
      <c r="GB7" s="459">
        <f aca="true" t="shared" si="25" ref="GB7:GB24">FW7</f>
        <v>0</v>
      </c>
      <c r="GC7" s="459">
        <f aca="true" t="shared" si="26" ref="GC7:GC24">FX7</f>
        <v>0</v>
      </c>
      <c r="GD7" s="208">
        <v>23715</v>
      </c>
      <c r="GE7" s="62"/>
      <c r="GF7" s="153"/>
      <c r="GG7" s="153"/>
      <c r="GH7" s="182"/>
      <c r="GI7" s="121">
        <f aca="true" t="shared" si="27" ref="GI7:GI24">SUM(GD7:GF7)</f>
        <v>23715</v>
      </c>
      <c r="GJ7" s="32">
        <f t="shared" si="0"/>
        <v>1802816.0041903078</v>
      </c>
      <c r="GK7" s="4"/>
      <c r="GN7" s="5"/>
      <c r="GO7" s="5"/>
      <c r="GP7" s="5"/>
      <c r="GQ7" s="12"/>
      <c r="GR7" s="29"/>
      <c r="GS7" s="29"/>
      <c r="GT7" s="26"/>
      <c r="GU7" s="26"/>
      <c r="GV7" s="26"/>
      <c r="GW7" s="29"/>
      <c r="GX7" s="6"/>
      <c r="GY7" s="29"/>
      <c r="GZ7" s="2"/>
      <c r="HA7" s="2"/>
      <c r="HB7" s="6"/>
      <c r="HC7" s="6"/>
      <c r="HD7" s="6"/>
      <c r="HE7" s="6"/>
      <c r="HF7" s="8"/>
      <c r="HG7" s="29"/>
      <c r="HH7" s="6"/>
      <c r="HI7" s="8"/>
      <c r="HJ7" s="29"/>
      <c r="HK7" s="6"/>
      <c r="HL7" s="6"/>
      <c r="HM7" s="27"/>
    </row>
    <row r="8" spans="1:221" ht="13.5" thickBot="1">
      <c r="A8" s="4" t="s">
        <v>55</v>
      </c>
      <c r="B8" s="4">
        <v>312</v>
      </c>
      <c r="C8" s="4">
        <v>16</v>
      </c>
      <c r="D8" s="17">
        <v>4514103</v>
      </c>
      <c r="E8" s="16">
        <f>D8/D25*100</f>
        <v>14.477373606496387</v>
      </c>
      <c r="F8" s="16">
        <f>D8/D26*100</f>
        <v>14.55325821285231</v>
      </c>
      <c r="G8" s="18">
        <v>840513</v>
      </c>
      <c r="H8" s="16">
        <f>G8/G25*100</f>
        <v>19.83792395383417</v>
      </c>
      <c r="I8" s="16">
        <f>G8/G26*100</f>
        <v>19.9962648839616</v>
      </c>
      <c r="J8" s="17">
        <v>95259</v>
      </c>
      <c r="K8" s="198">
        <f t="shared" si="1"/>
        <v>5449875</v>
      </c>
      <c r="L8" s="63">
        <f>K8/K25*100</f>
        <v>15.308149585680345</v>
      </c>
      <c r="M8" s="63">
        <f>F8*M26/100</f>
        <v>-233070.86687657612</v>
      </c>
      <c r="N8" s="63">
        <v>-24041</v>
      </c>
      <c r="O8" s="63">
        <f>F8*O26/100</f>
        <v>45675.40090103697</v>
      </c>
      <c r="P8" s="63">
        <v>-5142</v>
      </c>
      <c r="Q8" s="63">
        <f>I8*Q26/100</f>
        <v>119577.66400609037</v>
      </c>
      <c r="R8" s="63"/>
      <c r="S8" s="63"/>
      <c r="T8" s="79"/>
      <c r="U8" s="79"/>
      <c r="V8" s="79"/>
      <c r="W8" s="79"/>
      <c r="X8" s="79"/>
      <c r="Y8" s="176"/>
      <c r="Z8" s="138">
        <f t="shared" si="2"/>
        <v>5352874.198030552</v>
      </c>
      <c r="AA8" s="461">
        <f t="shared" si="3"/>
        <v>4326707.534024461</v>
      </c>
      <c r="AB8" s="461">
        <f t="shared" si="4"/>
        <v>66076</v>
      </c>
      <c r="AC8" s="461">
        <f t="shared" si="5"/>
        <v>960090.6640060904</v>
      </c>
      <c r="AD8" s="461"/>
      <c r="AE8" s="258">
        <v>1208947</v>
      </c>
      <c r="AF8" s="267">
        <v>993130</v>
      </c>
      <c r="AG8" s="254">
        <v>20957</v>
      </c>
      <c r="AH8" s="254">
        <v>197520</v>
      </c>
      <c r="AI8" s="268"/>
      <c r="AJ8" s="260">
        <f>AJ26*F8/100</f>
        <v>-51227.46890924013</v>
      </c>
      <c r="AK8" s="66">
        <v>-5340</v>
      </c>
      <c r="AL8" s="66">
        <f>F8*AL26/100</f>
        <v>10049.02479597452</v>
      </c>
      <c r="AM8" s="66">
        <v>-1125</v>
      </c>
      <c r="AN8" s="66">
        <f>I8*AN26/100</f>
        <v>26155.114468221775</v>
      </c>
      <c r="AO8" s="66"/>
      <c r="AP8" s="66"/>
      <c r="AQ8" s="66"/>
      <c r="AR8" s="80"/>
      <c r="AS8" s="80"/>
      <c r="AT8" s="80"/>
      <c r="AU8" s="80"/>
      <c r="AV8" s="80"/>
      <c r="AW8" s="171"/>
      <c r="AX8" s="179"/>
      <c r="AY8" s="139">
        <f t="shared" si="6"/>
        <v>1190118.6703549563</v>
      </c>
      <c r="AZ8" s="234">
        <f t="shared" si="7"/>
        <v>951951.5558867344</v>
      </c>
      <c r="BA8" s="234">
        <f t="shared" si="8"/>
        <v>14492</v>
      </c>
      <c r="BB8" s="234">
        <f t="shared" si="9"/>
        <v>223675.1144682218</v>
      </c>
      <c r="BC8" s="234"/>
      <c r="BD8" s="201">
        <v>3191</v>
      </c>
      <c r="BE8" s="208">
        <v>29904</v>
      </c>
      <c r="BF8" s="74"/>
      <c r="BG8" s="74"/>
      <c r="BH8" s="83">
        <v>13478</v>
      </c>
      <c r="BI8" s="63"/>
      <c r="BJ8" s="147">
        <f>BJ26/B26*B8</f>
        <v>2904.6548956661313</v>
      </c>
      <c r="BK8" s="147"/>
      <c r="BL8" s="147"/>
      <c r="BM8" s="147"/>
      <c r="BN8" s="147"/>
      <c r="BO8" s="147"/>
      <c r="BP8" s="83"/>
      <c r="BQ8" s="83"/>
      <c r="BR8" s="83"/>
      <c r="BS8" s="83"/>
      <c r="BT8" s="83"/>
      <c r="BU8" s="83"/>
      <c r="BV8" s="83"/>
      <c r="BW8" s="147"/>
      <c r="BX8" s="240">
        <f t="shared" si="10"/>
        <v>49477.65489566613</v>
      </c>
      <c r="BY8" s="392">
        <f t="shared" si="11"/>
        <v>6095.654895666132</v>
      </c>
      <c r="BZ8" s="125">
        <f t="shared" si="12"/>
        <v>43382</v>
      </c>
      <c r="CA8" s="387">
        <f t="shared" si="13"/>
        <v>0</v>
      </c>
      <c r="CB8" s="204">
        <v>1500</v>
      </c>
      <c r="CC8" s="211">
        <v>38661</v>
      </c>
      <c r="CD8" s="277">
        <f>CC8/CC26*100</f>
        <v>20.237970601783996</v>
      </c>
      <c r="CE8" s="277">
        <f>CC8/CC26*100</f>
        <v>20.237970601783996</v>
      </c>
      <c r="CF8" s="125"/>
      <c r="CG8" s="126">
        <v>76768</v>
      </c>
      <c r="CH8" s="126"/>
      <c r="CI8" s="126"/>
      <c r="CJ8" s="126">
        <v>-20000</v>
      </c>
      <c r="CK8" s="124"/>
      <c r="CL8" s="124"/>
      <c r="CM8" s="146">
        <f>CD8*CM26/100</f>
        <v>-2347.6045898069437</v>
      </c>
      <c r="CN8" s="146">
        <f>CE8*CN26/100</f>
        <v>-7771.380711085055</v>
      </c>
      <c r="CO8" s="146">
        <f>CE8*CO26/100</f>
        <v>-2023.7970601783995</v>
      </c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245">
        <f t="shared" si="14"/>
        <v>83286.21763892961</v>
      </c>
      <c r="DC8" s="248">
        <f t="shared" si="15"/>
        <v>26518.217638929604</v>
      </c>
      <c r="DD8" s="249">
        <f t="shared" si="16"/>
        <v>56768</v>
      </c>
      <c r="DE8" s="247">
        <v>68825</v>
      </c>
      <c r="DF8" s="71"/>
      <c r="DG8" s="98"/>
      <c r="DH8" s="128"/>
      <c r="DI8" s="128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271">
        <f>SUM(DE8:EJ8)</f>
        <v>68825</v>
      </c>
      <c r="EL8" s="430">
        <f t="shared" si="18"/>
        <v>68825</v>
      </c>
      <c r="EM8" s="453">
        <f t="shared" si="19"/>
        <v>0</v>
      </c>
      <c r="EN8" s="68"/>
      <c r="EO8" s="68"/>
      <c r="EP8" s="81"/>
      <c r="EQ8" s="81"/>
      <c r="ER8" s="81"/>
      <c r="ES8" s="81"/>
      <c r="ET8" s="81"/>
      <c r="EU8" s="81"/>
      <c r="EV8" s="81"/>
      <c r="EW8" s="81"/>
      <c r="EX8" s="141">
        <f>SUM(EN8:EW8)</f>
        <v>0</v>
      </c>
      <c r="EY8" s="216">
        <v>1000000</v>
      </c>
      <c r="EZ8" s="220">
        <v>17290</v>
      </c>
      <c r="FA8" s="223">
        <v>43030</v>
      </c>
      <c r="FB8" s="71">
        <f>FA8/FA25*100</f>
        <v>16.751664265971115</v>
      </c>
      <c r="FC8" s="225">
        <v>160413</v>
      </c>
      <c r="FD8" s="111"/>
      <c r="FE8" s="151"/>
      <c r="FF8" s="151"/>
      <c r="FG8" s="111">
        <f t="shared" si="21"/>
        <v>160413</v>
      </c>
      <c r="FH8" s="68">
        <v>2068</v>
      </c>
      <c r="FI8" s="119">
        <f>FH8/FH25*100</f>
        <v>0.7979410958956965</v>
      </c>
      <c r="FJ8" s="119">
        <f>FH8/FH26*100</f>
        <v>0.8503744032370151</v>
      </c>
      <c r="FK8" s="228">
        <v>25130</v>
      </c>
      <c r="FL8" s="113"/>
      <c r="FM8" s="113">
        <f>FJ8*FM26/100</f>
        <v>-8078.556830751643</v>
      </c>
      <c r="FN8" s="119"/>
      <c r="FO8" s="113"/>
      <c r="FP8" s="129"/>
      <c r="FQ8" s="129"/>
      <c r="FR8" s="129"/>
      <c r="FS8" s="129"/>
      <c r="FT8" s="140">
        <f>SUM(FK8:FR8)</f>
        <v>17051.443169248356</v>
      </c>
      <c r="FU8" s="457">
        <f t="shared" si="22"/>
        <v>17051.443169248356</v>
      </c>
      <c r="FV8" s="457">
        <f t="shared" si="23"/>
        <v>0</v>
      </c>
      <c r="FW8" s="75"/>
      <c r="FX8" s="75"/>
      <c r="FY8" s="85"/>
      <c r="FZ8" s="143"/>
      <c r="GA8" s="143">
        <f t="shared" si="24"/>
        <v>0</v>
      </c>
      <c r="GB8" s="459">
        <f t="shared" si="25"/>
        <v>0</v>
      </c>
      <c r="GC8" s="459">
        <f t="shared" si="26"/>
        <v>0</v>
      </c>
      <c r="GD8" s="208">
        <v>23715</v>
      </c>
      <c r="GE8" s="62"/>
      <c r="GF8" s="153"/>
      <c r="GG8" s="153"/>
      <c r="GH8" s="182"/>
      <c r="GI8" s="121">
        <f>SUM(GD8:GH8)</f>
        <v>23715</v>
      </c>
      <c r="GJ8" s="32">
        <f t="shared" si="0"/>
        <v>7964551.184089352</v>
      </c>
      <c r="GK8" s="4"/>
      <c r="GN8" s="5"/>
      <c r="GO8" s="5"/>
      <c r="GP8" s="5"/>
      <c r="GQ8" s="12"/>
      <c r="GR8" s="29"/>
      <c r="GS8" s="29"/>
      <c r="GT8" s="26"/>
      <c r="GU8" s="26"/>
      <c r="GV8" s="26"/>
      <c r="GW8" s="29"/>
      <c r="GX8" s="6"/>
      <c r="GY8" s="29"/>
      <c r="GZ8" s="2"/>
      <c r="HA8" s="2"/>
      <c r="HB8" s="6"/>
      <c r="HC8" s="6"/>
      <c r="HD8" s="6"/>
      <c r="HE8" s="6"/>
      <c r="HF8" s="8"/>
      <c r="HG8" s="29"/>
      <c r="HH8" s="6"/>
      <c r="HI8" s="8"/>
      <c r="HJ8" s="29"/>
      <c r="HK8" s="6"/>
      <c r="HL8" s="6"/>
      <c r="HM8" s="27"/>
    </row>
    <row r="9" spans="1:221" ht="13.5" thickBot="1">
      <c r="A9" s="4" t="s">
        <v>56</v>
      </c>
      <c r="B9" s="4">
        <v>82</v>
      </c>
      <c r="C9" s="4"/>
      <c r="D9" s="17">
        <v>162583</v>
      </c>
      <c r="E9" s="16">
        <f>D9/D25*100</f>
        <v>0.5214269220407691</v>
      </c>
      <c r="F9" s="16"/>
      <c r="G9" s="18">
        <v>33550</v>
      </c>
      <c r="H9" s="16">
        <f>G9/G25*100</f>
        <v>0.7918525336920862</v>
      </c>
      <c r="I9" s="16"/>
      <c r="J9" s="17">
        <v>5220</v>
      </c>
      <c r="K9" s="198">
        <f t="shared" si="1"/>
        <v>201353</v>
      </c>
      <c r="L9" s="63">
        <f>K9/K25*100</f>
        <v>0.5655802827634568</v>
      </c>
      <c r="M9" s="63"/>
      <c r="N9" s="63">
        <v>-5220</v>
      </c>
      <c r="O9" s="63"/>
      <c r="P9" s="63"/>
      <c r="Q9" s="63"/>
      <c r="R9" s="63"/>
      <c r="S9" s="63"/>
      <c r="T9" s="79"/>
      <c r="U9" s="79"/>
      <c r="V9" s="79"/>
      <c r="W9" s="79"/>
      <c r="X9" s="79"/>
      <c r="Y9" s="176"/>
      <c r="Z9" s="138">
        <f>K9+M9+N9+O9+P9+Q9+R9+S9+T9+U9+V9+W9+X9</f>
        <v>196133</v>
      </c>
      <c r="AA9" s="461">
        <f t="shared" si="3"/>
        <v>162583</v>
      </c>
      <c r="AB9" s="461">
        <f t="shared" si="4"/>
        <v>0</v>
      </c>
      <c r="AC9" s="461">
        <f t="shared" si="5"/>
        <v>33550</v>
      </c>
      <c r="AD9" s="461"/>
      <c r="AE9" s="258">
        <v>44864</v>
      </c>
      <c r="AF9" s="267">
        <v>35770</v>
      </c>
      <c r="AG9" s="254">
        <v>1149</v>
      </c>
      <c r="AH9" s="254">
        <v>7900</v>
      </c>
      <c r="AI9" s="268"/>
      <c r="AJ9" s="260">
        <f>AJ26*F9/100</f>
        <v>0</v>
      </c>
      <c r="AK9" s="66">
        <v>-1149</v>
      </c>
      <c r="AL9" s="66"/>
      <c r="AM9" s="66"/>
      <c r="AN9" s="66"/>
      <c r="AO9" s="66"/>
      <c r="AP9" s="66"/>
      <c r="AQ9" s="66"/>
      <c r="AR9" s="80"/>
      <c r="AS9" s="80"/>
      <c r="AT9" s="80"/>
      <c r="AU9" s="80"/>
      <c r="AV9" s="80"/>
      <c r="AW9" s="171"/>
      <c r="AX9" s="179"/>
      <c r="AY9" s="139">
        <f t="shared" si="6"/>
        <v>43670</v>
      </c>
      <c r="AZ9" s="234">
        <f t="shared" si="7"/>
        <v>35770</v>
      </c>
      <c r="BA9" s="234">
        <f t="shared" si="8"/>
        <v>0</v>
      </c>
      <c r="BB9" s="234">
        <f t="shared" si="9"/>
        <v>7900</v>
      </c>
      <c r="BC9" s="234"/>
      <c r="BD9" s="201"/>
      <c r="BE9" s="208"/>
      <c r="BF9" s="74"/>
      <c r="BG9" s="74"/>
      <c r="BH9" s="83"/>
      <c r="BI9" s="63"/>
      <c r="BJ9" s="147"/>
      <c r="BK9" s="147"/>
      <c r="BL9" s="147"/>
      <c r="BM9" s="147"/>
      <c r="BN9" s="147"/>
      <c r="BO9" s="147"/>
      <c r="BP9" s="83"/>
      <c r="BQ9" s="83"/>
      <c r="BR9" s="83"/>
      <c r="BS9" s="83"/>
      <c r="BT9" s="83"/>
      <c r="BU9" s="83"/>
      <c r="BV9" s="83"/>
      <c r="BW9" s="147"/>
      <c r="BX9" s="240">
        <f t="shared" si="10"/>
        <v>0</v>
      </c>
      <c r="BY9" s="392">
        <f t="shared" si="11"/>
        <v>0</v>
      </c>
      <c r="BZ9" s="125">
        <f t="shared" si="12"/>
        <v>0</v>
      </c>
      <c r="CA9" s="387">
        <f t="shared" si="13"/>
        <v>0</v>
      </c>
      <c r="CB9" s="204"/>
      <c r="CC9" s="211">
        <v>1968</v>
      </c>
      <c r="CD9" s="277">
        <f>CC9/CC26*100</f>
        <v>1.0301938942166757</v>
      </c>
      <c r="CE9" s="277"/>
      <c r="CF9" s="125"/>
      <c r="CG9" s="126"/>
      <c r="CH9" s="126"/>
      <c r="CI9" s="126"/>
      <c r="CJ9" s="126"/>
      <c r="CK9" s="124"/>
      <c r="CL9" s="124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245">
        <f t="shared" si="14"/>
        <v>1968</v>
      </c>
      <c r="DC9" s="248">
        <f t="shared" si="15"/>
        <v>1968</v>
      </c>
      <c r="DD9" s="249">
        <f t="shared" si="16"/>
        <v>0</v>
      </c>
      <c r="DE9" s="247">
        <v>75</v>
      </c>
      <c r="DF9" s="71"/>
      <c r="DG9" s="98"/>
      <c r="DH9" s="128"/>
      <c r="DI9" s="128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271">
        <f t="shared" si="17"/>
        <v>75</v>
      </c>
      <c r="EL9" s="454">
        <f t="shared" si="18"/>
        <v>75</v>
      </c>
      <c r="EM9" s="453">
        <f t="shared" si="19"/>
        <v>0</v>
      </c>
      <c r="EN9" s="68"/>
      <c r="EO9" s="68"/>
      <c r="EP9" s="81"/>
      <c r="EQ9" s="81"/>
      <c r="ER9" s="81"/>
      <c r="ES9" s="81"/>
      <c r="ET9" s="81"/>
      <c r="EU9" s="81"/>
      <c r="EV9" s="81"/>
      <c r="EW9" s="81"/>
      <c r="EX9" s="141">
        <f t="shared" si="20"/>
        <v>0</v>
      </c>
      <c r="EY9" s="216"/>
      <c r="EZ9" s="221"/>
      <c r="FA9" s="223">
        <v>14765</v>
      </c>
      <c r="FB9" s="71">
        <f>FA9/FA25*100</f>
        <v>5.7480437575427255</v>
      </c>
      <c r="FC9" s="225">
        <v>10346</v>
      </c>
      <c r="FD9" s="111"/>
      <c r="FE9" s="151"/>
      <c r="FF9" s="151"/>
      <c r="FG9" s="111">
        <f t="shared" si="21"/>
        <v>10346</v>
      </c>
      <c r="FH9" s="68">
        <v>15980</v>
      </c>
      <c r="FI9" s="119">
        <f>FH9/FH25*100</f>
        <v>6.165908468284928</v>
      </c>
      <c r="FJ9" s="119"/>
      <c r="FK9" s="228">
        <v>49327</v>
      </c>
      <c r="FL9" s="113"/>
      <c r="FM9" s="113"/>
      <c r="FN9" s="119"/>
      <c r="FO9" s="113"/>
      <c r="FP9" s="129"/>
      <c r="FQ9" s="129"/>
      <c r="FR9" s="129"/>
      <c r="FS9" s="129"/>
      <c r="FT9" s="140">
        <f>SUM(FK9:FR9)</f>
        <v>49327</v>
      </c>
      <c r="FU9" s="457">
        <f t="shared" si="22"/>
        <v>49327</v>
      </c>
      <c r="FV9" s="457">
        <f t="shared" si="23"/>
        <v>0</v>
      </c>
      <c r="FW9" s="75"/>
      <c r="FX9" s="75"/>
      <c r="FY9" s="85"/>
      <c r="FZ9" s="143"/>
      <c r="GA9" s="143">
        <f t="shared" si="24"/>
        <v>0</v>
      </c>
      <c r="GB9" s="459">
        <f t="shared" si="25"/>
        <v>0</v>
      </c>
      <c r="GC9" s="459">
        <f t="shared" si="26"/>
        <v>0</v>
      </c>
      <c r="GD9" s="208">
        <v>2250</v>
      </c>
      <c r="GE9" s="62"/>
      <c r="GF9" s="153"/>
      <c r="GG9" s="153"/>
      <c r="GH9" s="182"/>
      <c r="GI9" s="121">
        <f t="shared" si="27"/>
        <v>2250</v>
      </c>
      <c r="GJ9" s="32">
        <f t="shared" si="0"/>
        <v>303769</v>
      </c>
      <c r="GK9" s="4"/>
      <c r="GN9" s="5"/>
      <c r="GO9" s="5"/>
      <c r="GP9" s="5"/>
      <c r="GQ9" s="12"/>
      <c r="GR9" s="29"/>
      <c r="GS9" s="29"/>
      <c r="GT9" s="26"/>
      <c r="GU9" s="26"/>
      <c r="GV9" s="26"/>
      <c r="GW9" s="29"/>
      <c r="GX9" s="6"/>
      <c r="GY9" s="29"/>
      <c r="GZ9" s="2"/>
      <c r="HA9" s="2"/>
      <c r="HB9" s="6"/>
      <c r="HC9" s="6"/>
      <c r="HD9" s="6"/>
      <c r="HE9" s="6"/>
      <c r="HF9" s="8"/>
      <c r="HG9" s="29"/>
      <c r="HH9" s="6"/>
      <c r="HI9" s="8"/>
      <c r="HJ9" s="29"/>
      <c r="HK9" s="6"/>
      <c r="HL9" s="6"/>
      <c r="HM9" s="27"/>
    </row>
    <row r="10" spans="1:221" ht="13.5" thickBot="1">
      <c r="A10" s="4" t="s">
        <v>57</v>
      </c>
      <c r="B10" s="4">
        <v>31</v>
      </c>
      <c r="C10" s="4">
        <v>2</v>
      </c>
      <c r="D10" s="17">
        <v>1110359</v>
      </c>
      <c r="E10" s="16">
        <f>D10/D25*100</f>
        <v>3.56108003745943</v>
      </c>
      <c r="F10" s="16">
        <f>D10/D26*100</f>
        <v>3.5797457957792456</v>
      </c>
      <c r="G10" s="18">
        <v>152310</v>
      </c>
      <c r="H10" s="16">
        <f>G10/G25*100</f>
        <v>3.5948452878283654</v>
      </c>
      <c r="I10" s="16">
        <f>G10/G26*100</f>
        <v>3.6235383682063116</v>
      </c>
      <c r="J10" s="17"/>
      <c r="K10" s="198">
        <f t="shared" si="1"/>
        <v>1262669</v>
      </c>
      <c r="L10" s="63">
        <f>K10/K25*100</f>
        <v>3.5467099574213012</v>
      </c>
      <c r="M10" s="63">
        <f>F10*M26/100</f>
        <v>-57329.73631177849</v>
      </c>
      <c r="N10" s="63"/>
      <c r="O10" s="63">
        <f>F10*O26/100</f>
        <v>11235.032180053164</v>
      </c>
      <c r="P10" s="63"/>
      <c r="Q10" s="63">
        <f>I10*Q26/100</f>
        <v>21668.759441873743</v>
      </c>
      <c r="R10" s="63"/>
      <c r="S10" s="63"/>
      <c r="T10" s="79"/>
      <c r="U10" s="79"/>
      <c r="V10" s="79"/>
      <c r="W10" s="79"/>
      <c r="X10" s="79"/>
      <c r="Y10" s="176"/>
      <c r="Z10" s="138">
        <f t="shared" si="2"/>
        <v>1238243.0553101485</v>
      </c>
      <c r="AA10" s="461">
        <f t="shared" si="3"/>
        <v>1064264.2958682748</v>
      </c>
      <c r="AB10" s="461">
        <f t="shared" si="4"/>
        <v>0</v>
      </c>
      <c r="AC10" s="461">
        <f t="shared" si="5"/>
        <v>173978.75944187376</v>
      </c>
      <c r="AD10" s="461"/>
      <c r="AE10" s="258">
        <v>280055</v>
      </c>
      <c r="AF10" s="267">
        <v>244280</v>
      </c>
      <c r="AG10" s="254"/>
      <c r="AH10" s="254">
        <v>35800</v>
      </c>
      <c r="AI10" s="268"/>
      <c r="AJ10" s="260">
        <f>AJ26*F10/100</f>
        <v>-12600.705201142944</v>
      </c>
      <c r="AK10" s="66"/>
      <c r="AL10" s="66">
        <f>F10*AL26/100</f>
        <v>2471.814471985569</v>
      </c>
      <c r="AM10" s="66"/>
      <c r="AN10" s="66">
        <f>I10*AN26/100</f>
        <v>4739.588185613856</v>
      </c>
      <c r="AO10" s="66"/>
      <c r="AP10" s="66"/>
      <c r="AQ10" s="66"/>
      <c r="AR10" s="80"/>
      <c r="AS10" s="80"/>
      <c r="AT10" s="80"/>
      <c r="AU10" s="80"/>
      <c r="AV10" s="80"/>
      <c r="AW10" s="80"/>
      <c r="AX10" s="179"/>
      <c r="AY10" s="139">
        <f t="shared" si="6"/>
        <v>274690.6974564565</v>
      </c>
      <c r="AZ10" s="234">
        <f t="shared" si="7"/>
        <v>234151.10927084263</v>
      </c>
      <c r="BA10" s="234">
        <f t="shared" si="8"/>
        <v>0</v>
      </c>
      <c r="BB10" s="234">
        <f t="shared" si="9"/>
        <v>40539.58818561386</v>
      </c>
      <c r="BC10" s="234"/>
      <c r="BD10" s="201">
        <v>364</v>
      </c>
      <c r="BE10" s="208"/>
      <c r="BF10" s="74"/>
      <c r="BG10" s="74"/>
      <c r="BH10" s="83"/>
      <c r="BI10" s="63"/>
      <c r="BJ10" s="147">
        <f>BJ26/B26*B10</f>
        <v>288.6035313001605</v>
      </c>
      <c r="BK10" s="147"/>
      <c r="BL10" s="147"/>
      <c r="BM10" s="147"/>
      <c r="BN10" s="147"/>
      <c r="BO10" s="147"/>
      <c r="BP10" s="83"/>
      <c r="BQ10" s="83"/>
      <c r="BR10" s="83"/>
      <c r="BS10" s="83"/>
      <c r="BT10" s="83"/>
      <c r="BU10" s="83"/>
      <c r="BV10" s="83"/>
      <c r="BW10" s="147"/>
      <c r="BX10" s="240">
        <f t="shared" si="10"/>
        <v>652.6035313001605</v>
      </c>
      <c r="BY10" s="392">
        <f t="shared" si="11"/>
        <v>652.6035313001605</v>
      </c>
      <c r="BZ10" s="125">
        <f t="shared" si="12"/>
        <v>0</v>
      </c>
      <c r="CA10" s="387">
        <f t="shared" si="13"/>
        <v>0</v>
      </c>
      <c r="CB10" s="204"/>
      <c r="CC10" s="211">
        <v>4548</v>
      </c>
      <c r="CD10" s="277">
        <f>CC10/CC26*100</f>
        <v>2.380752962854391</v>
      </c>
      <c r="CE10" s="277">
        <f>CC10/CC26*100</f>
        <v>2.380752962854391</v>
      </c>
      <c r="CF10" s="125"/>
      <c r="CG10" s="126"/>
      <c r="CH10" s="126"/>
      <c r="CI10" s="126"/>
      <c r="CJ10" s="126"/>
      <c r="CK10" s="124"/>
      <c r="CL10" s="124"/>
      <c r="CM10" s="146">
        <f>CE10*CM26/100</f>
        <v>-276.1673436911094</v>
      </c>
      <c r="CN10" s="146">
        <f>CE10*CN26/100</f>
        <v>-914.2091377360862</v>
      </c>
      <c r="CO10" s="146">
        <f>CE10*CO26/100</f>
        <v>-238.0752962854391</v>
      </c>
      <c r="CP10" s="146"/>
      <c r="CQ10" s="146"/>
      <c r="CR10" s="146"/>
      <c r="CS10" s="146"/>
      <c r="CT10" s="146"/>
      <c r="CU10" s="162"/>
      <c r="CV10" s="162"/>
      <c r="CW10" s="162"/>
      <c r="CX10" s="162"/>
      <c r="CY10" s="162"/>
      <c r="CZ10" s="162"/>
      <c r="DA10" s="146"/>
      <c r="DB10" s="245">
        <f t="shared" si="14"/>
        <v>3119.548222287365</v>
      </c>
      <c r="DC10" s="248">
        <f t="shared" si="15"/>
        <v>3119.548222287365</v>
      </c>
      <c r="DD10" s="249">
        <f t="shared" si="16"/>
        <v>0</v>
      </c>
      <c r="DE10" s="247">
        <v>2100</v>
      </c>
      <c r="DF10" s="71"/>
      <c r="DG10" s="98"/>
      <c r="DH10" s="128"/>
      <c r="DI10" s="128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81"/>
      <c r="EK10" s="271">
        <f t="shared" si="17"/>
        <v>2100</v>
      </c>
      <c r="EL10" s="454">
        <f t="shared" si="18"/>
        <v>2100</v>
      </c>
      <c r="EM10" s="453">
        <f t="shared" si="19"/>
        <v>0</v>
      </c>
      <c r="EN10" s="68"/>
      <c r="EO10" s="68"/>
      <c r="EP10" s="81"/>
      <c r="EQ10" s="81"/>
      <c r="ER10" s="81"/>
      <c r="ES10" s="81"/>
      <c r="ET10" s="81"/>
      <c r="EU10" s="81"/>
      <c r="EV10" s="81"/>
      <c r="EW10" s="81"/>
      <c r="EX10" s="141">
        <f t="shared" si="20"/>
        <v>0</v>
      </c>
      <c r="EY10" s="216"/>
      <c r="EZ10" s="221"/>
      <c r="FA10" s="223">
        <v>7714</v>
      </c>
      <c r="FB10" s="71">
        <f>FA10/FA25*100</f>
        <v>3.0030754856542217</v>
      </c>
      <c r="FC10" s="225">
        <v>28757</v>
      </c>
      <c r="FD10" s="111"/>
      <c r="FE10" s="151"/>
      <c r="FF10" s="151"/>
      <c r="FG10" s="111">
        <f t="shared" si="21"/>
        <v>28757</v>
      </c>
      <c r="FH10" s="68">
        <v>17887</v>
      </c>
      <c r="FI10" s="119">
        <f>FH10/FH25*100</f>
        <v>6.901727457585263</v>
      </c>
      <c r="FJ10" s="119">
        <f>FH10/FH26*100</f>
        <v>7.355245140570836</v>
      </c>
      <c r="FK10" s="228">
        <v>217360</v>
      </c>
      <c r="FL10" s="113"/>
      <c r="FM10" s="113">
        <f>FJ10*FM26/100</f>
        <v>-69874.82883542293</v>
      </c>
      <c r="FN10" s="119"/>
      <c r="FO10" s="113"/>
      <c r="FP10" s="129"/>
      <c r="FQ10" s="129"/>
      <c r="FR10" s="129"/>
      <c r="FS10" s="129"/>
      <c r="FT10" s="140">
        <f>SUM(FK10:FR10)</f>
        <v>147485.17116457707</v>
      </c>
      <c r="FU10" s="457">
        <f t="shared" si="22"/>
        <v>147485.17116457707</v>
      </c>
      <c r="FV10" s="457">
        <f t="shared" si="23"/>
        <v>0</v>
      </c>
      <c r="FW10" s="75"/>
      <c r="FX10" s="75"/>
      <c r="FY10" s="85"/>
      <c r="FZ10" s="143"/>
      <c r="GA10" s="143">
        <f t="shared" si="24"/>
        <v>0</v>
      </c>
      <c r="GB10" s="459">
        <f t="shared" si="25"/>
        <v>0</v>
      </c>
      <c r="GC10" s="459">
        <f t="shared" si="26"/>
        <v>0</v>
      </c>
      <c r="GD10" s="208">
        <v>23810</v>
      </c>
      <c r="GE10" s="62"/>
      <c r="GF10" s="153"/>
      <c r="GG10" s="153"/>
      <c r="GH10" s="182"/>
      <c r="GI10" s="121">
        <f t="shared" si="27"/>
        <v>23810</v>
      </c>
      <c r="GJ10" s="32">
        <f t="shared" si="0"/>
        <v>1718858.0756847695</v>
      </c>
      <c r="GK10" s="4"/>
      <c r="GN10" s="5"/>
      <c r="GO10" s="5"/>
      <c r="GP10" s="5"/>
      <c r="GQ10" s="12"/>
      <c r="GR10" s="29"/>
      <c r="GS10" s="29"/>
      <c r="GT10" s="26"/>
      <c r="GU10" s="26"/>
      <c r="GV10" s="26"/>
      <c r="GW10" s="29"/>
      <c r="GX10" s="6"/>
      <c r="GY10" s="29"/>
      <c r="GZ10" s="2"/>
      <c r="HA10" s="2"/>
      <c r="HB10" s="6"/>
      <c r="HC10" s="6"/>
      <c r="HD10" s="6"/>
      <c r="HE10" s="6"/>
      <c r="HF10" s="8"/>
      <c r="HG10" s="29"/>
      <c r="HH10" s="6"/>
      <c r="HI10" s="8"/>
      <c r="HJ10" s="29"/>
      <c r="HK10" s="6"/>
      <c r="HL10" s="6"/>
      <c r="HM10" s="27"/>
    </row>
    <row r="11" spans="1:221" ht="13.5" thickBot="1">
      <c r="A11" s="4" t="s">
        <v>58</v>
      </c>
      <c r="B11" s="4">
        <v>90</v>
      </c>
      <c r="C11" s="4">
        <v>11</v>
      </c>
      <c r="D11" s="17">
        <v>2369794</v>
      </c>
      <c r="E11" s="16">
        <f>D11/D25*100</f>
        <v>7.6002681171505175</v>
      </c>
      <c r="F11" s="16">
        <f>D11/D26*100</f>
        <v>7.640105685064813</v>
      </c>
      <c r="G11" s="18">
        <v>310020</v>
      </c>
      <c r="H11" s="16">
        <f>G11/G25*100</f>
        <v>7.3171422502301215</v>
      </c>
      <c r="I11" s="16">
        <f>G11/G26*100</f>
        <v>7.3755456956951</v>
      </c>
      <c r="J11" s="17"/>
      <c r="K11" s="198">
        <f t="shared" si="1"/>
        <v>2679814</v>
      </c>
      <c r="L11" s="63">
        <f>K11/K25*100</f>
        <v>7.527327429308082</v>
      </c>
      <c r="M11" s="63">
        <f>F11*M26/100</f>
        <v>-122356.52174948354</v>
      </c>
      <c r="N11" s="63"/>
      <c r="O11" s="63">
        <f>F11*O26/100</f>
        <v>23978.471692575913</v>
      </c>
      <c r="P11" s="63"/>
      <c r="Q11" s="63">
        <f>I11*Q26/100</f>
        <v>44105.7632602567</v>
      </c>
      <c r="R11" s="63"/>
      <c r="S11" s="63"/>
      <c r="T11" s="79"/>
      <c r="U11" s="79"/>
      <c r="V11" s="79"/>
      <c r="W11" s="79"/>
      <c r="X11" s="79"/>
      <c r="Y11" s="176"/>
      <c r="Z11" s="138">
        <f t="shared" si="2"/>
        <v>2625541.713203349</v>
      </c>
      <c r="AA11" s="461">
        <f t="shared" si="3"/>
        <v>2271415.9499430927</v>
      </c>
      <c r="AB11" s="461">
        <f t="shared" si="4"/>
        <v>0</v>
      </c>
      <c r="AC11" s="461">
        <f t="shared" si="5"/>
        <v>354125.76326025673</v>
      </c>
      <c r="AD11" s="461"/>
      <c r="AE11" s="258">
        <v>594365</v>
      </c>
      <c r="AF11" s="267">
        <v>521360</v>
      </c>
      <c r="AG11" s="254"/>
      <c r="AH11" s="254">
        <v>72860</v>
      </c>
      <c r="AI11" s="268"/>
      <c r="AJ11" s="260">
        <f>AJ26*F11/100</f>
        <v>-26893.17201142814</v>
      </c>
      <c r="AK11" s="66"/>
      <c r="AL11" s="66">
        <f>F11*AL26/100</f>
        <v>5275.492975537253</v>
      </c>
      <c r="AM11" s="66"/>
      <c r="AN11" s="66">
        <f>I11*AN26/100</f>
        <v>9647.213769969192</v>
      </c>
      <c r="AO11" s="66"/>
      <c r="AP11" s="66"/>
      <c r="AQ11" s="66"/>
      <c r="AR11" s="80"/>
      <c r="AS11" s="80"/>
      <c r="AT11" s="80"/>
      <c r="AU11" s="80"/>
      <c r="AV11" s="80"/>
      <c r="AW11" s="80"/>
      <c r="AX11" s="179"/>
      <c r="AY11" s="139">
        <f t="shared" si="6"/>
        <v>582249.5347340782</v>
      </c>
      <c r="AZ11" s="234">
        <f t="shared" si="7"/>
        <v>499742.3209641091</v>
      </c>
      <c r="BA11" s="234">
        <f t="shared" si="8"/>
        <v>0</v>
      </c>
      <c r="BB11" s="234">
        <f t="shared" si="9"/>
        <v>82507.2137699692</v>
      </c>
      <c r="BC11" s="234"/>
      <c r="BD11" s="201">
        <v>2073</v>
      </c>
      <c r="BE11" s="208"/>
      <c r="BF11" s="74"/>
      <c r="BG11" s="74"/>
      <c r="BH11" s="83"/>
      <c r="BI11" s="63"/>
      <c r="BJ11" s="147">
        <f>BJ26/B26*B11</f>
        <v>837.8812199036918</v>
      </c>
      <c r="BK11" s="147"/>
      <c r="BL11" s="147"/>
      <c r="BM11" s="147"/>
      <c r="BN11" s="147"/>
      <c r="BO11" s="147"/>
      <c r="BP11" s="83"/>
      <c r="BQ11" s="83"/>
      <c r="BR11" s="83"/>
      <c r="BS11" s="83"/>
      <c r="BT11" s="83"/>
      <c r="BU11" s="83"/>
      <c r="BV11" s="83"/>
      <c r="BW11" s="147"/>
      <c r="BX11" s="240">
        <f t="shared" si="10"/>
        <v>2910.881219903692</v>
      </c>
      <c r="BY11" s="392">
        <f t="shared" si="11"/>
        <v>2910.881219903692</v>
      </c>
      <c r="BZ11" s="125">
        <f t="shared" si="12"/>
        <v>0</v>
      </c>
      <c r="CA11" s="387">
        <f t="shared" si="13"/>
        <v>0</v>
      </c>
      <c r="CB11" s="204"/>
      <c r="CC11" s="211">
        <v>9097</v>
      </c>
      <c r="CD11" s="277">
        <f>CC11/CC26*100</f>
        <v>4.762029398216006</v>
      </c>
      <c r="CE11" s="277">
        <f>CC11/CC26*100</f>
        <v>4.762029398216006</v>
      </c>
      <c r="CF11" s="125"/>
      <c r="CG11" s="126"/>
      <c r="CH11" s="126"/>
      <c r="CI11" s="126"/>
      <c r="CJ11" s="126">
        <v>49131</v>
      </c>
      <c r="CK11" s="124"/>
      <c r="CL11" s="124"/>
      <c r="CM11" s="146">
        <f>CE11*CM26/100</f>
        <v>-552.3954101930567</v>
      </c>
      <c r="CN11" s="146">
        <f>CE11*CN26/100</f>
        <v>-1828.6192889149463</v>
      </c>
      <c r="CO11" s="146">
        <f>CE11*CO26/100</f>
        <v>-476.2029398216006</v>
      </c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245">
        <f t="shared" si="14"/>
        <v>55370.78236107039</v>
      </c>
      <c r="DC11" s="248">
        <f t="shared" si="15"/>
        <v>6239.782361070396</v>
      </c>
      <c r="DD11" s="249">
        <f t="shared" si="16"/>
        <v>49131</v>
      </c>
      <c r="DE11" s="247">
        <v>3941</v>
      </c>
      <c r="DF11" s="71"/>
      <c r="DG11" s="98"/>
      <c r="DH11" s="128"/>
      <c r="DI11" s="128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271">
        <f t="shared" si="17"/>
        <v>3941</v>
      </c>
      <c r="EL11" s="454">
        <f t="shared" si="18"/>
        <v>3941</v>
      </c>
      <c r="EM11" s="453">
        <f t="shared" si="19"/>
        <v>0</v>
      </c>
      <c r="EN11" s="68"/>
      <c r="EO11" s="68"/>
      <c r="EP11" s="81"/>
      <c r="EQ11" s="81"/>
      <c r="ER11" s="81"/>
      <c r="ES11" s="81"/>
      <c r="ET11" s="81"/>
      <c r="EU11" s="81"/>
      <c r="EV11" s="81"/>
      <c r="EW11" s="81"/>
      <c r="EX11" s="141">
        <f t="shared" si="20"/>
        <v>0</v>
      </c>
      <c r="EY11" s="216"/>
      <c r="EZ11" s="221"/>
      <c r="FA11" s="223">
        <v>23010</v>
      </c>
      <c r="FB11" s="71">
        <f>FA11/FA25*100</f>
        <v>8.95783859539845</v>
      </c>
      <c r="FC11" s="225">
        <v>85780</v>
      </c>
      <c r="FD11" s="111"/>
      <c r="FE11" s="151"/>
      <c r="FF11" s="151"/>
      <c r="FG11" s="111">
        <f t="shared" si="21"/>
        <v>85780</v>
      </c>
      <c r="FH11" s="68">
        <v>19846</v>
      </c>
      <c r="FI11" s="119">
        <f>FH11/FH25*100</f>
        <v>7.657610729761119</v>
      </c>
      <c r="FJ11" s="119">
        <f>FH11/FH26*100</f>
        <v>8.160798068975726</v>
      </c>
      <c r="FK11" s="228">
        <v>241166</v>
      </c>
      <c r="FL11" s="113"/>
      <c r="FM11" s="113">
        <f>FJ11*FM26/100</f>
        <v>-77527.5816552694</v>
      </c>
      <c r="FN11" s="119"/>
      <c r="FO11" s="113"/>
      <c r="FP11" s="129"/>
      <c r="FQ11" s="129"/>
      <c r="FR11" s="129"/>
      <c r="FS11" s="129"/>
      <c r="FT11" s="140">
        <f>SUM(FK11:FR11)</f>
        <v>163638.4183447306</v>
      </c>
      <c r="FU11" s="457">
        <f t="shared" si="22"/>
        <v>163638.4183447306</v>
      </c>
      <c r="FV11" s="457">
        <f t="shared" si="23"/>
        <v>0</v>
      </c>
      <c r="FW11" s="75"/>
      <c r="FX11" s="75"/>
      <c r="FY11" s="85"/>
      <c r="FZ11" s="143"/>
      <c r="GA11" s="143">
        <f t="shared" si="24"/>
        <v>0</v>
      </c>
      <c r="GB11" s="459">
        <f t="shared" si="25"/>
        <v>0</v>
      </c>
      <c r="GC11" s="459">
        <f t="shared" si="26"/>
        <v>0</v>
      </c>
      <c r="GD11" s="208">
        <v>23715</v>
      </c>
      <c r="GE11" s="62"/>
      <c r="GF11" s="153"/>
      <c r="GG11" s="153"/>
      <c r="GH11" s="182"/>
      <c r="GI11" s="121">
        <f t="shared" si="27"/>
        <v>23715</v>
      </c>
      <c r="GJ11" s="32">
        <f t="shared" si="0"/>
        <v>3543147.329863132</v>
      </c>
      <c r="GK11" s="4"/>
      <c r="GN11" s="5"/>
      <c r="GO11" s="5"/>
      <c r="GP11" s="5"/>
      <c r="GQ11" s="12"/>
      <c r="GR11" s="29"/>
      <c r="GS11" s="29"/>
      <c r="GT11" s="26"/>
      <c r="GU11" s="26"/>
      <c r="GV11" s="26"/>
      <c r="GW11" s="29"/>
      <c r="GX11" s="6"/>
      <c r="GY11" s="29"/>
      <c r="GZ11" s="2"/>
      <c r="HA11" s="2"/>
      <c r="HB11" s="6"/>
      <c r="HC11" s="6"/>
      <c r="HD11" s="6"/>
      <c r="HE11" s="6"/>
      <c r="HF11" s="8"/>
      <c r="HG11" s="29"/>
      <c r="HH11" s="6"/>
      <c r="HI11" s="8"/>
      <c r="HJ11" s="29"/>
      <c r="HK11" s="6"/>
      <c r="HL11" s="6"/>
      <c r="HM11" s="27"/>
    </row>
    <row r="12" spans="1:221" ht="13.5" thickBot="1">
      <c r="A12" s="4" t="s">
        <v>207</v>
      </c>
      <c r="B12" s="4">
        <v>32</v>
      </c>
      <c r="C12" s="4">
        <v>2</v>
      </c>
      <c r="D12" s="17">
        <v>1236922</v>
      </c>
      <c r="E12" s="16">
        <f>D12/D25*100</f>
        <v>3.966985670485305</v>
      </c>
      <c r="F12" s="16">
        <f>D12/D26*100</f>
        <v>3.9877790239074526</v>
      </c>
      <c r="G12" s="18">
        <v>152310</v>
      </c>
      <c r="H12" s="16">
        <f>G12/G25*100</f>
        <v>3.5948452878283654</v>
      </c>
      <c r="I12" s="16">
        <f>G12/G26*100</f>
        <v>3.6235383682063116</v>
      </c>
      <c r="J12" s="17"/>
      <c r="K12" s="198">
        <f t="shared" si="1"/>
        <v>1389232</v>
      </c>
      <c r="L12" s="63">
        <f>K12/K25*100</f>
        <v>3.9022126682197076</v>
      </c>
      <c r="M12" s="63">
        <f>F12*M26/100</f>
        <v>-63864.400701248574</v>
      </c>
      <c r="N12" s="63"/>
      <c r="O12" s="63">
        <f>F12*O26/100</f>
        <v>12515.64446653354</v>
      </c>
      <c r="P12" s="63"/>
      <c r="Q12" s="63">
        <f>I12*Q26/100</f>
        <v>21668.759441873743</v>
      </c>
      <c r="R12" s="63"/>
      <c r="S12" s="63"/>
      <c r="T12" s="79"/>
      <c r="U12" s="79"/>
      <c r="V12" s="79"/>
      <c r="W12" s="79"/>
      <c r="X12" s="79"/>
      <c r="Y12" s="176"/>
      <c r="Z12" s="138">
        <f t="shared" si="2"/>
        <v>1359552.0032071588</v>
      </c>
      <c r="AA12" s="461">
        <f t="shared" si="3"/>
        <v>1185573.243765285</v>
      </c>
      <c r="AB12" s="461">
        <f t="shared" si="4"/>
        <v>0</v>
      </c>
      <c r="AC12" s="461">
        <f t="shared" si="5"/>
        <v>173978.75944187376</v>
      </c>
      <c r="AD12" s="461"/>
      <c r="AE12" s="258">
        <v>308165</v>
      </c>
      <c r="AF12" s="267">
        <v>272120</v>
      </c>
      <c r="AG12" s="254"/>
      <c r="AH12" s="254">
        <v>35800</v>
      </c>
      <c r="AI12" s="268"/>
      <c r="AJ12" s="260">
        <f>AJ26*F12/100</f>
        <v>-14036.982164154235</v>
      </c>
      <c r="AK12" s="66"/>
      <c r="AL12" s="66">
        <f>F12*AL26/100</f>
        <v>2753.561416008096</v>
      </c>
      <c r="AM12" s="66"/>
      <c r="AN12" s="66">
        <f>I12*AN26/100</f>
        <v>4739.588185613856</v>
      </c>
      <c r="AO12" s="66"/>
      <c r="AP12" s="66"/>
      <c r="AQ12" s="66"/>
      <c r="AR12" s="80"/>
      <c r="AS12" s="80"/>
      <c r="AT12" s="80"/>
      <c r="AU12" s="80"/>
      <c r="AV12" s="80"/>
      <c r="AW12" s="80"/>
      <c r="AX12" s="179"/>
      <c r="AY12" s="139">
        <f t="shared" si="6"/>
        <v>301376.1674374677</v>
      </c>
      <c r="AZ12" s="234">
        <f t="shared" si="7"/>
        <v>260836.57925185387</v>
      </c>
      <c r="BA12" s="234">
        <f t="shared" si="8"/>
        <v>0</v>
      </c>
      <c r="BB12" s="234">
        <f t="shared" si="9"/>
        <v>40539.58818561386</v>
      </c>
      <c r="BC12" s="234"/>
      <c r="BD12" s="201">
        <v>388</v>
      </c>
      <c r="BE12" s="208"/>
      <c r="BF12" s="74"/>
      <c r="BG12" s="74"/>
      <c r="BH12" s="83"/>
      <c r="BI12" s="63"/>
      <c r="BJ12" s="147">
        <f>BJ26/B26*B12</f>
        <v>297.91332263242373</v>
      </c>
      <c r="BK12" s="147"/>
      <c r="BL12" s="147"/>
      <c r="BM12" s="147"/>
      <c r="BN12" s="147"/>
      <c r="BO12" s="147"/>
      <c r="BP12" s="83"/>
      <c r="BQ12" s="83"/>
      <c r="BR12" s="83"/>
      <c r="BS12" s="83"/>
      <c r="BT12" s="83"/>
      <c r="BU12" s="83"/>
      <c r="BV12" s="83"/>
      <c r="BW12" s="147"/>
      <c r="BX12" s="240">
        <f t="shared" si="10"/>
        <v>685.9133226324237</v>
      </c>
      <c r="BY12" s="392">
        <f t="shared" si="11"/>
        <v>685.9133226324237</v>
      </c>
      <c r="BZ12" s="125">
        <f t="shared" si="12"/>
        <v>0</v>
      </c>
      <c r="CA12" s="387">
        <f t="shared" si="13"/>
        <v>0</v>
      </c>
      <c r="CB12" s="204"/>
      <c r="CC12" s="211">
        <v>13645</v>
      </c>
      <c r="CD12" s="277">
        <f>CC12/CC26*100</f>
        <v>7.142782361070396</v>
      </c>
      <c r="CE12" s="277">
        <f>CC12/CC26*100</f>
        <v>7.142782361070396</v>
      </c>
      <c r="CF12" s="125"/>
      <c r="CG12" s="126"/>
      <c r="CH12" s="126"/>
      <c r="CI12" s="126">
        <v>14560</v>
      </c>
      <c r="CJ12" s="126"/>
      <c r="CK12" s="124"/>
      <c r="CL12" s="124"/>
      <c r="CM12" s="146">
        <f>CE12*CM26/100</f>
        <v>-828.562753884166</v>
      </c>
      <c r="CN12" s="146">
        <f>CE12*CN26/100</f>
        <v>-2742.8284266510323</v>
      </c>
      <c r="CO12" s="146">
        <f>CE12*CO26/100</f>
        <v>-714.2782361070396</v>
      </c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245">
        <f t="shared" si="14"/>
        <v>23919.33058335776</v>
      </c>
      <c r="DC12" s="248">
        <f t="shared" si="15"/>
        <v>9359.330583357761</v>
      </c>
      <c r="DD12" s="249">
        <f t="shared" si="16"/>
        <v>14560</v>
      </c>
      <c r="DE12" s="247">
        <v>1453</v>
      </c>
      <c r="DF12" s="71"/>
      <c r="DG12" s="98"/>
      <c r="DH12" s="128"/>
      <c r="DI12" s="128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271">
        <f t="shared" si="17"/>
        <v>1453</v>
      </c>
      <c r="EL12" s="454">
        <f t="shared" si="18"/>
        <v>1453</v>
      </c>
      <c r="EM12" s="453">
        <f t="shared" si="19"/>
        <v>0</v>
      </c>
      <c r="EN12" s="68"/>
      <c r="EO12" s="68"/>
      <c r="EP12" s="81"/>
      <c r="EQ12" s="81"/>
      <c r="ER12" s="81"/>
      <c r="ES12" s="81"/>
      <c r="ET12" s="81"/>
      <c r="EU12" s="81"/>
      <c r="EV12" s="81"/>
      <c r="EW12" s="81"/>
      <c r="EX12" s="141">
        <f t="shared" si="20"/>
        <v>0</v>
      </c>
      <c r="EY12" s="216"/>
      <c r="EZ12" s="221"/>
      <c r="FA12" s="223">
        <v>9915</v>
      </c>
      <c r="FB12" s="71">
        <f>FA12/FA25*100</f>
        <v>3.8599291470393586</v>
      </c>
      <c r="FC12" s="225">
        <v>36965</v>
      </c>
      <c r="FD12" s="111"/>
      <c r="FE12" s="151"/>
      <c r="FF12" s="151"/>
      <c r="FG12" s="111">
        <f t="shared" si="21"/>
        <v>36965</v>
      </c>
      <c r="FH12" s="68">
        <v>10797</v>
      </c>
      <c r="FI12" s="119">
        <f>FH12/FH25*100</f>
        <v>4.166039657826807</v>
      </c>
      <c r="FJ12" s="119">
        <f>FH12/FH26*100</f>
        <v>4.439793245527104</v>
      </c>
      <c r="FK12" s="228">
        <v>131203</v>
      </c>
      <c r="FL12" s="113"/>
      <c r="FM12" s="113">
        <f>FJ12*FM26/100</f>
        <v>-42178.03583250749</v>
      </c>
      <c r="FN12" s="119"/>
      <c r="FO12" s="113"/>
      <c r="FP12" s="129"/>
      <c r="FQ12" s="129"/>
      <c r="FR12" s="129"/>
      <c r="FS12" s="129"/>
      <c r="FT12" s="140">
        <f>SUM(FK12:FR12)</f>
        <v>89024.96416749251</v>
      </c>
      <c r="FU12" s="457">
        <f t="shared" si="22"/>
        <v>89024.96416749251</v>
      </c>
      <c r="FV12" s="457">
        <f t="shared" si="23"/>
        <v>0</v>
      </c>
      <c r="FW12" s="75"/>
      <c r="FX12" s="75"/>
      <c r="FY12" s="85"/>
      <c r="FZ12" s="143"/>
      <c r="GA12" s="143">
        <f t="shared" si="24"/>
        <v>0</v>
      </c>
      <c r="GB12" s="459">
        <f t="shared" si="25"/>
        <v>0</v>
      </c>
      <c r="GC12" s="459">
        <f t="shared" si="26"/>
        <v>0</v>
      </c>
      <c r="GD12" s="208">
        <v>23715</v>
      </c>
      <c r="GE12" s="62"/>
      <c r="GF12" s="153"/>
      <c r="GG12" s="153"/>
      <c r="GH12" s="182"/>
      <c r="GI12" s="121">
        <f t="shared" si="27"/>
        <v>23715</v>
      </c>
      <c r="GJ12" s="32">
        <f t="shared" si="0"/>
        <v>1836691.378718109</v>
      </c>
      <c r="GK12" s="4"/>
      <c r="GN12" s="5"/>
      <c r="GO12" s="5"/>
      <c r="GP12" s="5"/>
      <c r="GQ12" s="12"/>
      <c r="GR12" s="29"/>
      <c r="GS12" s="29"/>
      <c r="GT12" s="26"/>
      <c r="GU12" s="26"/>
      <c r="GV12" s="26"/>
      <c r="GW12" s="29"/>
      <c r="GX12" s="6"/>
      <c r="GY12" s="29"/>
      <c r="GZ12" s="2"/>
      <c r="HA12" s="2"/>
      <c r="HB12" s="6"/>
      <c r="HC12" s="6"/>
      <c r="HD12" s="6"/>
      <c r="HE12" s="6"/>
      <c r="HF12" s="8"/>
      <c r="HG12" s="29"/>
      <c r="HH12" s="6"/>
      <c r="HI12" s="8"/>
      <c r="HJ12" s="29"/>
      <c r="HK12" s="6"/>
      <c r="HL12" s="6"/>
      <c r="HM12" s="27"/>
    </row>
    <row r="13" spans="1:221" ht="13.5" thickBot="1">
      <c r="A13" s="4" t="s">
        <v>60</v>
      </c>
      <c r="B13" s="4">
        <v>128</v>
      </c>
      <c r="C13" s="4">
        <v>11</v>
      </c>
      <c r="D13" s="17">
        <v>3101636</v>
      </c>
      <c r="E13" s="16">
        <f>D13/D25*100</f>
        <v>9.947390027068288</v>
      </c>
      <c r="F13" s="16">
        <f>D13/D26*100</f>
        <v>9.999530269973544</v>
      </c>
      <c r="G13" s="18">
        <v>439693</v>
      </c>
      <c r="H13" s="16">
        <f>G13/G25*100</f>
        <v>10.37770539781444</v>
      </c>
      <c r="I13" s="16">
        <f>G13/G26*100</f>
        <v>10.460537428479665</v>
      </c>
      <c r="J13" s="17">
        <v>35723</v>
      </c>
      <c r="K13" s="198">
        <f t="shared" si="1"/>
        <v>3577052</v>
      </c>
      <c r="L13" s="63">
        <f>K13/K25*100</f>
        <v>10.047578539279717</v>
      </c>
      <c r="M13" s="63">
        <f>F13*M26/100</f>
        <v>-160142.7772595344</v>
      </c>
      <c r="N13" s="63">
        <v>-9016</v>
      </c>
      <c r="O13" s="63">
        <f>F13*O26/100</f>
        <v>31383.52575231197</v>
      </c>
      <c r="P13" s="63">
        <v>-1929</v>
      </c>
      <c r="Q13" s="63">
        <f>I13*Q26/100</f>
        <v>62554.0138223084</v>
      </c>
      <c r="R13" s="63"/>
      <c r="S13" s="63"/>
      <c r="T13" s="79"/>
      <c r="U13" s="79"/>
      <c r="V13" s="79"/>
      <c r="W13" s="79"/>
      <c r="X13" s="79"/>
      <c r="Y13" s="176"/>
      <c r="Z13" s="138">
        <f t="shared" si="2"/>
        <v>3499901.762315086</v>
      </c>
      <c r="AA13" s="461">
        <f t="shared" si="3"/>
        <v>2972876.748492778</v>
      </c>
      <c r="AB13" s="461">
        <f t="shared" si="4"/>
        <v>24778</v>
      </c>
      <c r="AC13" s="461">
        <f t="shared" si="5"/>
        <v>502247.0138223084</v>
      </c>
      <c r="AD13" s="461"/>
      <c r="AE13" s="258">
        <v>793314</v>
      </c>
      <c r="AF13" s="267">
        <v>682360</v>
      </c>
      <c r="AG13" s="254">
        <v>7864</v>
      </c>
      <c r="AH13" s="254">
        <v>103330</v>
      </c>
      <c r="AI13" s="268"/>
      <c r="AJ13" s="260">
        <f>AJ26*F13/100</f>
        <v>-35198.34655030687</v>
      </c>
      <c r="AK13" s="66">
        <v>-2003</v>
      </c>
      <c r="AL13" s="66">
        <f>F13*AL26/100</f>
        <v>6904.675651416732</v>
      </c>
      <c r="AM13" s="66">
        <v>-422</v>
      </c>
      <c r="AN13" s="66">
        <f>I13*AN26/100</f>
        <v>13682.382956451402</v>
      </c>
      <c r="AO13" s="66"/>
      <c r="AP13" s="66"/>
      <c r="AQ13" s="66"/>
      <c r="AR13" s="80"/>
      <c r="AS13" s="80"/>
      <c r="AT13" s="80"/>
      <c r="AU13" s="80"/>
      <c r="AV13" s="80"/>
      <c r="AW13" s="80"/>
      <c r="AX13" s="179"/>
      <c r="AY13" s="139">
        <f t="shared" si="6"/>
        <v>776517.7120575613</v>
      </c>
      <c r="AZ13" s="234">
        <f t="shared" si="7"/>
        <v>654066.3291011099</v>
      </c>
      <c r="BA13" s="234">
        <f t="shared" si="8"/>
        <v>5439</v>
      </c>
      <c r="BB13" s="234">
        <f t="shared" si="9"/>
        <v>117012.3829564514</v>
      </c>
      <c r="BC13" s="234"/>
      <c r="BD13" s="201">
        <v>2048</v>
      </c>
      <c r="BE13" s="208">
        <v>11214</v>
      </c>
      <c r="BF13" s="74"/>
      <c r="BG13" s="74"/>
      <c r="BH13" s="83">
        <v>5054</v>
      </c>
      <c r="BI13" s="63"/>
      <c r="BJ13" s="147">
        <f>BJ26/B26*B13</f>
        <v>1191.653290529695</v>
      </c>
      <c r="BK13" s="147"/>
      <c r="BL13" s="147"/>
      <c r="BM13" s="147"/>
      <c r="BN13" s="147"/>
      <c r="BO13" s="147"/>
      <c r="BP13" s="83"/>
      <c r="BQ13" s="83"/>
      <c r="BR13" s="83"/>
      <c r="BS13" s="83"/>
      <c r="BT13" s="83"/>
      <c r="BU13" s="83"/>
      <c r="BV13" s="83"/>
      <c r="BW13" s="147"/>
      <c r="BX13" s="240">
        <f t="shared" si="10"/>
        <v>19507.653290529695</v>
      </c>
      <c r="BY13" s="392">
        <f t="shared" si="11"/>
        <v>3239.653290529695</v>
      </c>
      <c r="BZ13" s="125">
        <f t="shared" si="12"/>
        <v>16268</v>
      </c>
      <c r="CA13" s="387">
        <f t="shared" si="13"/>
        <v>0</v>
      </c>
      <c r="CB13" s="204">
        <v>500</v>
      </c>
      <c r="CC13" s="211">
        <v>20468</v>
      </c>
      <c r="CD13" s="277">
        <f>CC13/CC26*100</f>
        <v>10.714435277859206</v>
      </c>
      <c r="CE13" s="277">
        <f>CC13/CC26*100</f>
        <v>10.714435277859206</v>
      </c>
      <c r="CF13" s="125">
        <v>51315</v>
      </c>
      <c r="CG13" s="126"/>
      <c r="CH13" s="126"/>
      <c r="CI13" s="126"/>
      <c r="CJ13" s="126"/>
      <c r="CK13" s="124"/>
      <c r="CL13" s="124"/>
      <c r="CM13" s="146">
        <f>CE13*CM26/100</f>
        <v>-1242.8744922316678</v>
      </c>
      <c r="CN13" s="146">
        <f>CE13*CN26/100</f>
        <v>-4114.3431466979355</v>
      </c>
      <c r="CO13" s="146">
        <f>CE13*CO26/100</f>
        <v>-1071.4435277859207</v>
      </c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245">
        <f t="shared" si="14"/>
        <v>65354.33883328447</v>
      </c>
      <c r="DC13" s="248">
        <f t="shared" si="15"/>
        <v>14039.338833284477</v>
      </c>
      <c r="DD13" s="249">
        <f t="shared" si="16"/>
        <v>51315</v>
      </c>
      <c r="DE13" s="247">
        <v>2795</v>
      </c>
      <c r="DF13" s="71"/>
      <c r="DG13" s="98"/>
      <c r="DH13" s="128"/>
      <c r="DI13" s="128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271">
        <f t="shared" si="17"/>
        <v>2795</v>
      </c>
      <c r="EL13" s="454">
        <f t="shared" si="18"/>
        <v>2795</v>
      </c>
      <c r="EM13" s="453">
        <f t="shared" si="19"/>
        <v>0</v>
      </c>
      <c r="EN13" s="68"/>
      <c r="EO13" s="68"/>
      <c r="EP13" s="81"/>
      <c r="EQ13" s="81"/>
      <c r="ER13" s="81"/>
      <c r="ES13" s="81"/>
      <c r="ET13" s="81"/>
      <c r="EU13" s="81"/>
      <c r="EV13" s="81"/>
      <c r="EW13" s="81"/>
      <c r="EX13" s="141">
        <f t="shared" si="20"/>
        <v>0</v>
      </c>
      <c r="EY13" s="216"/>
      <c r="EZ13" s="221"/>
      <c r="FA13" s="223">
        <v>19378</v>
      </c>
      <c r="FB13" s="71">
        <f>FA13/FA25*100</f>
        <v>7.543893798419433</v>
      </c>
      <c r="FC13" s="225">
        <v>72240</v>
      </c>
      <c r="FD13" s="111"/>
      <c r="FE13" s="151"/>
      <c r="FF13" s="151"/>
      <c r="FG13" s="111">
        <f t="shared" si="21"/>
        <v>72240</v>
      </c>
      <c r="FH13" s="68">
        <v>36731</v>
      </c>
      <c r="FI13" s="119">
        <f>FH13/FH25*100</f>
        <v>14.172714890398854</v>
      </c>
      <c r="FJ13" s="119">
        <f>FH13/FH26*100</f>
        <v>15.104014606043908</v>
      </c>
      <c r="FK13" s="228">
        <v>446350</v>
      </c>
      <c r="FL13" s="113"/>
      <c r="FM13" s="113">
        <f>FJ13*FM26/100</f>
        <v>-143488.13875741712</v>
      </c>
      <c r="FN13" s="119"/>
      <c r="FO13" s="113"/>
      <c r="FP13" s="129"/>
      <c r="FQ13" s="129"/>
      <c r="FR13" s="129"/>
      <c r="FS13" s="129"/>
      <c r="FT13" s="140">
        <f>SUM(FK13:FR13)</f>
        <v>302861.8612425829</v>
      </c>
      <c r="FU13" s="457">
        <f t="shared" si="22"/>
        <v>302861.8612425829</v>
      </c>
      <c r="FV13" s="457">
        <f t="shared" si="23"/>
        <v>0</v>
      </c>
      <c r="FW13" s="75"/>
      <c r="FX13" s="75"/>
      <c r="FY13" s="85"/>
      <c r="FZ13" s="143"/>
      <c r="GA13" s="143">
        <f t="shared" si="24"/>
        <v>0</v>
      </c>
      <c r="GB13" s="459">
        <f t="shared" si="25"/>
        <v>0</v>
      </c>
      <c r="GC13" s="459">
        <f t="shared" si="26"/>
        <v>0</v>
      </c>
      <c r="GD13" s="208">
        <v>23715</v>
      </c>
      <c r="GE13" s="62"/>
      <c r="GF13" s="153"/>
      <c r="GG13" s="153"/>
      <c r="GH13" s="182"/>
      <c r="GI13" s="121">
        <f t="shared" si="27"/>
        <v>23715</v>
      </c>
      <c r="GJ13" s="32">
        <f t="shared" si="0"/>
        <v>4763393.327739045</v>
      </c>
      <c r="GK13" s="4"/>
      <c r="GN13" s="5"/>
      <c r="GO13" s="5"/>
      <c r="GP13" s="5"/>
      <c r="GQ13" s="12"/>
      <c r="GR13" s="29"/>
      <c r="GS13" s="29"/>
      <c r="GT13" s="26"/>
      <c r="GU13" s="26"/>
      <c r="GV13" s="26"/>
      <c r="GW13" s="29"/>
      <c r="GX13" s="6"/>
      <c r="GY13" s="29"/>
      <c r="GZ13" s="2"/>
      <c r="HA13" s="2"/>
      <c r="HB13" s="6"/>
      <c r="HC13" s="6"/>
      <c r="HD13" s="6"/>
      <c r="HE13" s="6"/>
      <c r="HF13" s="8"/>
      <c r="HG13" s="29"/>
      <c r="HH13" s="6"/>
      <c r="HI13" s="8"/>
      <c r="HJ13" s="29"/>
      <c r="HK13" s="6"/>
      <c r="HL13" s="6"/>
      <c r="HM13" s="27"/>
    </row>
    <row r="14" spans="1:221" ht="13.5" thickBot="1">
      <c r="A14" s="4" t="s">
        <v>61</v>
      </c>
      <c r="B14" s="4">
        <v>55</v>
      </c>
      <c r="C14" s="4">
        <v>7</v>
      </c>
      <c r="D14" s="17">
        <v>1754766</v>
      </c>
      <c r="E14" s="16">
        <f>D14/D25*100</f>
        <v>5.6277854036510115</v>
      </c>
      <c r="F14" s="16">
        <f>D14/D26*100</f>
        <v>5.657284005512058</v>
      </c>
      <c r="G14" s="18">
        <v>254294</v>
      </c>
      <c r="H14" s="16">
        <f>G14/G25*100</f>
        <v>6.001888172956643</v>
      </c>
      <c r="I14" s="16">
        <f>G14/G26*100</f>
        <v>6.049793616995967</v>
      </c>
      <c r="J14" s="17">
        <v>11910</v>
      </c>
      <c r="K14" s="198">
        <f t="shared" si="1"/>
        <v>2020970</v>
      </c>
      <c r="L14" s="63">
        <f>K14/K25*100</f>
        <v>5.676701037761858</v>
      </c>
      <c r="M14" s="63">
        <f>F14*M26/100</f>
        <v>-90601.57306679578</v>
      </c>
      <c r="N14" s="63">
        <v>-3007</v>
      </c>
      <c r="O14" s="63">
        <f>F14*O26/100</f>
        <v>17755.385851299594</v>
      </c>
      <c r="P14" s="63">
        <v>-644</v>
      </c>
      <c r="Q14" s="63">
        <f>I14*Q26/100</f>
        <v>36177.765829635886</v>
      </c>
      <c r="R14" s="63"/>
      <c r="S14" s="63"/>
      <c r="T14" s="79"/>
      <c r="U14" s="79"/>
      <c r="V14" s="79"/>
      <c r="W14" s="79"/>
      <c r="X14" s="79"/>
      <c r="Y14" s="176"/>
      <c r="Z14" s="138">
        <f t="shared" si="2"/>
        <v>1980650.5786141397</v>
      </c>
      <c r="AA14" s="461">
        <f t="shared" si="3"/>
        <v>1681919.812784504</v>
      </c>
      <c r="AB14" s="461">
        <f t="shared" si="4"/>
        <v>8259</v>
      </c>
      <c r="AC14" s="461">
        <f t="shared" si="5"/>
        <v>290471.7658296359</v>
      </c>
      <c r="AD14" s="461"/>
      <c r="AE14" s="258">
        <v>448195</v>
      </c>
      <c r="AF14" s="267">
        <v>386050</v>
      </c>
      <c r="AG14" s="254">
        <v>2615</v>
      </c>
      <c r="AH14" s="254">
        <v>59760</v>
      </c>
      <c r="AI14" s="268"/>
      <c r="AJ14" s="260">
        <f>AJ26*F14/100</f>
        <v>-19913.639699402444</v>
      </c>
      <c r="AK14" s="66">
        <v>-668</v>
      </c>
      <c r="AL14" s="66">
        <f>F14*AL26/100</f>
        <v>3906.354605806076</v>
      </c>
      <c r="AM14" s="66">
        <v>-141</v>
      </c>
      <c r="AN14" s="66">
        <f>I14*AN26/100</f>
        <v>7913.130051030725</v>
      </c>
      <c r="AO14" s="66"/>
      <c r="AP14" s="66"/>
      <c r="AQ14" s="66"/>
      <c r="AR14" s="80"/>
      <c r="AS14" s="80"/>
      <c r="AT14" s="80"/>
      <c r="AU14" s="80"/>
      <c r="AV14" s="80"/>
      <c r="AW14" s="80"/>
      <c r="AX14" s="179"/>
      <c r="AY14" s="139">
        <f t="shared" si="6"/>
        <v>439521.84495743434</v>
      </c>
      <c r="AZ14" s="234">
        <f t="shared" si="7"/>
        <v>370042.7149064036</v>
      </c>
      <c r="BA14" s="234">
        <f t="shared" si="8"/>
        <v>1806</v>
      </c>
      <c r="BB14" s="234">
        <f t="shared" si="9"/>
        <v>67673.13005103072</v>
      </c>
      <c r="BC14" s="234"/>
      <c r="BD14" s="201">
        <v>1346</v>
      </c>
      <c r="BE14" s="208">
        <v>3738</v>
      </c>
      <c r="BF14" s="74"/>
      <c r="BG14" s="74"/>
      <c r="BH14" s="83">
        <v>1686</v>
      </c>
      <c r="BI14" s="63"/>
      <c r="BJ14" s="147">
        <f>BJ26/B26*B14</f>
        <v>512.0385232744783</v>
      </c>
      <c r="BK14" s="147"/>
      <c r="BL14" s="147"/>
      <c r="BM14" s="147"/>
      <c r="BN14" s="147"/>
      <c r="BO14" s="147"/>
      <c r="BP14" s="83"/>
      <c r="BQ14" s="83"/>
      <c r="BR14" s="83"/>
      <c r="BS14" s="83"/>
      <c r="BT14" s="83"/>
      <c r="BU14" s="83"/>
      <c r="BV14" s="83"/>
      <c r="BW14" s="147"/>
      <c r="BX14" s="240">
        <f t="shared" si="10"/>
        <v>7282.038523274478</v>
      </c>
      <c r="BY14" s="392">
        <f t="shared" si="11"/>
        <v>1858.0385232744784</v>
      </c>
      <c r="BZ14" s="125">
        <f t="shared" si="12"/>
        <v>5424</v>
      </c>
      <c r="CA14" s="387">
        <f t="shared" si="13"/>
        <v>0</v>
      </c>
      <c r="CB14" s="204"/>
      <c r="CC14" s="211">
        <v>6823</v>
      </c>
      <c r="CD14" s="277">
        <f>CC14/CC26*100</f>
        <v>3.5716529167888105</v>
      </c>
      <c r="CE14" s="277">
        <f>CC14/CC26*100</f>
        <v>3.5716529167888105</v>
      </c>
      <c r="CF14" s="125"/>
      <c r="CG14" s="126"/>
      <c r="CH14" s="126"/>
      <c r="CI14" s="126"/>
      <c r="CJ14" s="126"/>
      <c r="CK14" s="124"/>
      <c r="CL14" s="124"/>
      <c r="CM14" s="146">
        <f>CE14*CM26/100</f>
        <v>-414.31173834750206</v>
      </c>
      <c r="CN14" s="146">
        <f>CE14*CN26/100</f>
        <v>-1371.5147200469032</v>
      </c>
      <c r="CO14" s="146">
        <f>CE14*CO26/100</f>
        <v>-357.16529167888103</v>
      </c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245">
        <f t="shared" si="14"/>
        <v>4680.008249926714</v>
      </c>
      <c r="DC14" s="248">
        <f t="shared" si="15"/>
        <v>4680.008249926714</v>
      </c>
      <c r="DD14" s="249">
        <f t="shared" si="16"/>
        <v>0</v>
      </c>
      <c r="DE14" s="247">
        <v>2555</v>
      </c>
      <c r="DF14" s="71"/>
      <c r="DG14" s="98"/>
      <c r="DH14" s="128"/>
      <c r="DI14" s="128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271">
        <f t="shared" si="17"/>
        <v>2555</v>
      </c>
      <c r="EL14" s="454">
        <f t="shared" si="18"/>
        <v>2555</v>
      </c>
      <c r="EM14" s="453">
        <f t="shared" si="19"/>
        <v>0</v>
      </c>
      <c r="EN14" s="68"/>
      <c r="EO14" s="68"/>
      <c r="EP14" s="81"/>
      <c r="EQ14" s="81"/>
      <c r="ER14" s="81"/>
      <c r="ES14" s="81"/>
      <c r="ET14" s="81"/>
      <c r="EU14" s="81"/>
      <c r="EV14" s="81"/>
      <c r="EW14" s="81"/>
      <c r="EX14" s="141">
        <f t="shared" si="20"/>
        <v>0</v>
      </c>
      <c r="EY14" s="216"/>
      <c r="EZ14" s="221"/>
      <c r="FA14" s="223">
        <v>11480</v>
      </c>
      <c r="FB14" s="71">
        <f>FA14/FA25*100</f>
        <v>4.469186748160548</v>
      </c>
      <c r="FC14" s="225">
        <v>42797</v>
      </c>
      <c r="FD14" s="111"/>
      <c r="FE14" s="151"/>
      <c r="FF14" s="151"/>
      <c r="FG14" s="111">
        <f t="shared" si="21"/>
        <v>42797</v>
      </c>
      <c r="FH14" s="68">
        <v>14855</v>
      </c>
      <c r="FI14" s="119">
        <f>FH14/FH25*100</f>
        <v>5.731825425304919</v>
      </c>
      <c r="FJ14" s="119">
        <f>FH14/FH26*100</f>
        <v>6.108467969093743</v>
      </c>
      <c r="FK14" s="228">
        <v>180516</v>
      </c>
      <c r="FL14" s="113"/>
      <c r="FM14" s="113">
        <f>FJ14*FM26/100</f>
        <v>-58030.445706390565</v>
      </c>
      <c r="FN14" s="119"/>
      <c r="FO14" s="113"/>
      <c r="FP14" s="129"/>
      <c r="FQ14" s="129"/>
      <c r="FR14" s="129"/>
      <c r="FS14" s="129"/>
      <c r="FT14" s="140">
        <f>SUM(FK14:FR14)</f>
        <v>122485.55429360943</v>
      </c>
      <c r="FU14" s="457">
        <f t="shared" si="22"/>
        <v>122485.55429360943</v>
      </c>
      <c r="FV14" s="457">
        <f t="shared" si="23"/>
        <v>0</v>
      </c>
      <c r="FW14" s="75"/>
      <c r="FX14" s="75"/>
      <c r="FY14" s="85"/>
      <c r="FZ14" s="143"/>
      <c r="GA14" s="143">
        <f t="shared" si="24"/>
        <v>0</v>
      </c>
      <c r="GB14" s="459">
        <f t="shared" si="25"/>
        <v>0</v>
      </c>
      <c r="GC14" s="459">
        <f t="shared" si="26"/>
        <v>0</v>
      </c>
      <c r="GD14" s="208">
        <v>23715</v>
      </c>
      <c r="GE14" s="62"/>
      <c r="GF14" s="153"/>
      <c r="GG14" s="153"/>
      <c r="GH14" s="182"/>
      <c r="GI14" s="121">
        <f t="shared" si="27"/>
        <v>23715</v>
      </c>
      <c r="GJ14" s="32">
        <f t="shared" si="0"/>
        <v>2623687.0246383846</v>
      </c>
      <c r="GK14" s="4"/>
      <c r="GN14" s="5"/>
      <c r="GO14" s="5"/>
      <c r="GP14" s="5"/>
      <c r="GQ14" s="12"/>
      <c r="GR14" s="29"/>
      <c r="GS14" s="29"/>
      <c r="GT14" s="26"/>
      <c r="GU14" s="26"/>
      <c r="GV14" s="26"/>
      <c r="GW14" s="29"/>
      <c r="GX14" s="6"/>
      <c r="GY14" s="29"/>
      <c r="GZ14" s="2"/>
      <c r="HA14" s="2"/>
      <c r="HB14" s="6"/>
      <c r="HC14" s="6"/>
      <c r="HD14" s="6"/>
      <c r="HE14" s="6"/>
      <c r="HF14" s="8"/>
      <c r="HG14" s="29"/>
      <c r="HH14" s="6"/>
      <c r="HI14" s="8"/>
      <c r="HJ14" s="29"/>
      <c r="HK14" s="6"/>
      <c r="HL14" s="6"/>
      <c r="HM14" s="27"/>
    </row>
    <row r="15" spans="1:221" ht="13.5" thickBot="1">
      <c r="A15" s="4" t="s">
        <v>62</v>
      </c>
      <c r="B15" s="4">
        <v>63</v>
      </c>
      <c r="C15" s="4">
        <v>7</v>
      </c>
      <c r="D15" s="17">
        <v>1916263</v>
      </c>
      <c r="E15" s="16">
        <f>D15/D25*100</f>
        <v>6.145729368449411</v>
      </c>
      <c r="F15" s="16">
        <f>D15/D26*100</f>
        <v>6.17794282557022</v>
      </c>
      <c r="G15" s="18">
        <v>251194</v>
      </c>
      <c r="H15" s="16">
        <f>G15/G25*100</f>
        <v>5.9287214708867335</v>
      </c>
      <c r="I15" s="16">
        <f>G15/G26*100</f>
        <v>5.97604291814862</v>
      </c>
      <c r="J15" s="17"/>
      <c r="K15" s="198">
        <f t="shared" si="1"/>
        <v>2167457</v>
      </c>
      <c r="L15" s="63">
        <f>K15/K25*100</f>
        <v>6.088168256433398</v>
      </c>
      <c r="M15" s="63">
        <f>F15*M26/100</f>
        <v>-98939.93968979183</v>
      </c>
      <c r="N15" s="63"/>
      <c r="O15" s="63">
        <f>F15*O26/100</f>
        <v>19389.473558052137</v>
      </c>
      <c r="P15" s="63"/>
      <c r="Q15" s="63">
        <f>I15*Q26/100</f>
        <v>35736.73665052874</v>
      </c>
      <c r="R15" s="63"/>
      <c r="S15" s="63"/>
      <c r="T15" s="79"/>
      <c r="U15" s="79"/>
      <c r="V15" s="79"/>
      <c r="W15" s="79"/>
      <c r="X15" s="79"/>
      <c r="Y15" s="176"/>
      <c r="Z15" s="138">
        <f t="shared" si="2"/>
        <v>2123643.270518789</v>
      </c>
      <c r="AA15" s="461">
        <f t="shared" si="3"/>
        <v>1836712.5338682604</v>
      </c>
      <c r="AB15" s="461">
        <f t="shared" si="4"/>
        <v>0</v>
      </c>
      <c r="AC15" s="461">
        <f t="shared" si="5"/>
        <v>286930.73665052874</v>
      </c>
      <c r="AD15" s="461"/>
      <c r="AE15" s="258">
        <v>480730</v>
      </c>
      <c r="AF15" s="267">
        <v>421580</v>
      </c>
      <c r="AG15" s="254"/>
      <c r="AH15" s="254">
        <v>59030</v>
      </c>
      <c r="AI15" s="268"/>
      <c r="AJ15" s="260">
        <f>AJ26*F15/100</f>
        <v>-21746.358746007172</v>
      </c>
      <c r="AK15" s="66"/>
      <c r="AL15" s="66">
        <f>F15*AL26/100</f>
        <v>4265.869521056236</v>
      </c>
      <c r="AM15" s="66"/>
      <c r="AN15" s="66">
        <f>I15*AN26/100</f>
        <v>7816.664136938394</v>
      </c>
      <c r="AO15" s="66"/>
      <c r="AP15" s="66"/>
      <c r="AQ15" s="66"/>
      <c r="AR15" s="80"/>
      <c r="AS15" s="80"/>
      <c r="AT15" s="80"/>
      <c r="AU15" s="80"/>
      <c r="AV15" s="80"/>
      <c r="AW15" s="80"/>
      <c r="AX15" s="179"/>
      <c r="AY15" s="139">
        <f t="shared" si="6"/>
        <v>470946.17491198744</v>
      </c>
      <c r="AZ15" s="234">
        <f t="shared" si="7"/>
        <v>404099.51077504904</v>
      </c>
      <c r="BA15" s="234">
        <f t="shared" si="8"/>
        <v>0</v>
      </c>
      <c r="BB15" s="234">
        <f t="shared" si="9"/>
        <v>66846.6641369384</v>
      </c>
      <c r="BC15" s="234"/>
      <c r="BD15" s="201">
        <v>1321</v>
      </c>
      <c r="BE15" s="208"/>
      <c r="BF15" s="74"/>
      <c r="BG15" s="74"/>
      <c r="BH15" s="83"/>
      <c r="BI15" s="63"/>
      <c r="BJ15" s="147">
        <f>BJ26/B26*B15</f>
        <v>586.5168539325842</v>
      </c>
      <c r="BK15" s="147"/>
      <c r="BL15" s="147"/>
      <c r="BM15" s="147"/>
      <c r="BN15" s="147"/>
      <c r="BO15" s="147"/>
      <c r="BP15" s="83"/>
      <c r="BQ15" s="83"/>
      <c r="BR15" s="83"/>
      <c r="BS15" s="83"/>
      <c r="BT15" s="83"/>
      <c r="BU15" s="83"/>
      <c r="BV15" s="83"/>
      <c r="BW15" s="147"/>
      <c r="BX15" s="240">
        <f>SUM(BD15:BW15)</f>
        <v>1907.5168539325841</v>
      </c>
      <c r="BY15" s="392">
        <f t="shared" si="11"/>
        <v>1907.5168539325841</v>
      </c>
      <c r="BZ15" s="125">
        <f t="shared" si="12"/>
        <v>0</v>
      </c>
      <c r="CA15" s="387">
        <f t="shared" si="13"/>
        <v>0</v>
      </c>
      <c r="CB15" s="204"/>
      <c r="CC15" s="211">
        <v>20468</v>
      </c>
      <c r="CD15" s="277">
        <f>CC15/CC25*100</f>
        <v>10.605181347150259</v>
      </c>
      <c r="CE15" s="277">
        <f>CC15/CC26*100</f>
        <v>10.714435277859206</v>
      </c>
      <c r="CF15" s="125"/>
      <c r="CG15" s="126"/>
      <c r="CH15" s="126">
        <v>7254</v>
      </c>
      <c r="CI15" s="126"/>
      <c r="CJ15" s="126"/>
      <c r="CK15" s="124"/>
      <c r="CL15" s="124"/>
      <c r="CM15" s="146">
        <f>CE15*CM26/100</f>
        <v>-1242.8744922316678</v>
      </c>
      <c r="CN15" s="146">
        <f>CE15*CN26/100</f>
        <v>-4114.3431466979355</v>
      </c>
      <c r="CO15" s="146">
        <f>CE15*CO26/100</f>
        <v>-1071.4435277859207</v>
      </c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245">
        <f t="shared" si="14"/>
        <v>21293.338833284477</v>
      </c>
      <c r="DC15" s="248">
        <f t="shared" si="15"/>
        <v>14039.338833284477</v>
      </c>
      <c r="DD15" s="249">
        <f t="shared" si="16"/>
        <v>7254</v>
      </c>
      <c r="DE15" s="247">
        <v>2305</v>
      </c>
      <c r="DF15" s="71"/>
      <c r="DG15" s="65"/>
      <c r="DH15" s="128"/>
      <c r="DI15" s="128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271">
        <f t="shared" si="17"/>
        <v>2305</v>
      </c>
      <c r="EL15" s="454">
        <f t="shared" si="18"/>
        <v>2305</v>
      </c>
      <c r="EM15" s="453">
        <f t="shared" si="19"/>
        <v>0</v>
      </c>
      <c r="EN15" s="68"/>
      <c r="EO15" s="68"/>
      <c r="EP15" s="81"/>
      <c r="EQ15" s="81"/>
      <c r="ER15" s="81"/>
      <c r="ES15" s="81"/>
      <c r="ET15" s="81"/>
      <c r="EU15" s="81"/>
      <c r="EV15" s="81"/>
      <c r="EW15" s="81"/>
      <c r="EX15" s="141">
        <f t="shared" si="20"/>
        <v>0</v>
      </c>
      <c r="EY15" s="216"/>
      <c r="EZ15" s="221"/>
      <c r="FA15" s="223">
        <v>7870</v>
      </c>
      <c r="FB15" s="71">
        <f>FA15/FA25*100</f>
        <v>3.0638065947755675</v>
      </c>
      <c r="FC15" s="225">
        <v>29339</v>
      </c>
      <c r="FD15" s="111"/>
      <c r="FE15" s="151"/>
      <c r="FF15" s="151"/>
      <c r="FG15" s="111">
        <f t="shared" si="21"/>
        <v>29339</v>
      </c>
      <c r="FH15" s="68">
        <v>7907</v>
      </c>
      <c r="FI15" s="119">
        <f>FH15/FH25*100</f>
        <v>3.0509285518603835</v>
      </c>
      <c r="FJ15" s="119">
        <f>FH15/FH26*100</f>
        <v>3.25140735318911</v>
      </c>
      <c r="FK15" s="228">
        <v>96085</v>
      </c>
      <c r="FL15" s="113"/>
      <c r="FM15" s="113">
        <f>FJ15*FM26/100</f>
        <v>-30888.369855296543</v>
      </c>
      <c r="FN15" s="119"/>
      <c r="FO15" s="113"/>
      <c r="FP15" s="129"/>
      <c r="FQ15" s="129"/>
      <c r="FR15" s="129"/>
      <c r="FS15" s="129"/>
      <c r="FT15" s="140">
        <f>SUM(FK15:FR15)</f>
        <v>65196.63014470346</v>
      </c>
      <c r="FU15" s="457">
        <f t="shared" si="22"/>
        <v>65196.63014470346</v>
      </c>
      <c r="FV15" s="457">
        <f t="shared" si="23"/>
        <v>0</v>
      </c>
      <c r="FW15" s="75"/>
      <c r="FX15" s="75"/>
      <c r="FY15" s="85"/>
      <c r="FZ15" s="143"/>
      <c r="GA15" s="143">
        <f t="shared" si="24"/>
        <v>0</v>
      </c>
      <c r="GB15" s="459">
        <f t="shared" si="25"/>
        <v>0</v>
      </c>
      <c r="GC15" s="459">
        <f t="shared" si="26"/>
        <v>0</v>
      </c>
      <c r="GD15" s="208">
        <v>23715</v>
      </c>
      <c r="GE15" s="62"/>
      <c r="GF15" s="153"/>
      <c r="GG15" s="153"/>
      <c r="GH15" s="182"/>
      <c r="GI15" s="121">
        <f t="shared" si="27"/>
        <v>23715</v>
      </c>
      <c r="GJ15" s="32">
        <f t="shared" si="0"/>
        <v>2738345.9312626976</v>
      </c>
      <c r="GK15" s="4"/>
      <c r="GN15" s="5"/>
      <c r="GO15" s="5"/>
      <c r="GP15" s="5"/>
      <c r="GQ15" s="12"/>
      <c r="GR15" s="29"/>
      <c r="GS15" s="29"/>
      <c r="GT15" s="26"/>
      <c r="GU15" s="26"/>
      <c r="GV15" s="26"/>
      <c r="GW15" s="29"/>
      <c r="GX15" s="6"/>
      <c r="GY15" s="29"/>
      <c r="GZ15" s="2"/>
      <c r="HA15" s="2"/>
      <c r="HB15" s="6"/>
      <c r="HC15" s="6"/>
      <c r="HD15" s="6"/>
      <c r="HE15" s="6"/>
      <c r="HF15" s="8"/>
      <c r="HG15" s="29"/>
      <c r="HH15" s="6"/>
      <c r="HI15" s="8"/>
      <c r="HJ15" s="29"/>
      <c r="HK15" s="6"/>
      <c r="HL15" s="6"/>
      <c r="HM15" s="27"/>
    </row>
    <row r="16" spans="1:221" ht="13.5" thickBot="1">
      <c r="A16" s="4" t="s">
        <v>63</v>
      </c>
      <c r="B16" s="4">
        <v>99</v>
      </c>
      <c r="C16" s="4">
        <v>10</v>
      </c>
      <c r="D16" s="17">
        <v>2289639</v>
      </c>
      <c r="E16" s="16">
        <f>D16/D25*100</f>
        <v>7.343199574091416</v>
      </c>
      <c r="F16" s="16">
        <f>D16/D26*100</f>
        <v>7.381689691444114</v>
      </c>
      <c r="G16" s="18">
        <v>311944</v>
      </c>
      <c r="H16" s="16">
        <f>G16/G25*100</f>
        <v>7.36255280983738</v>
      </c>
      <c r="I16" s="16">
        <f>G16/G26*100</f>
        <v>7.421318710076487</v>
      </c>
      <c r="J16" s="17"/>
      <c r="K16" s="198">
        <f t="shared" si="1"/>
        <v>2601583</v>
      </c>
      <c r="L16" s="63">
        <f>K16/K25*100</f>
        <v>7.307584435159161</v>
      </c>
      <c r="M16" s="63">
        <f>F16*M26/100</f>
        <v>-118217.98185916823</v>
      </c>
      <c r="N16" s="63"/>
      <c r="O16" s="63">
        <f>F16*O26/100</f>
        <v>23167.433096597353</v>
      </c>
      <c r="P16" s="63"/>
      <c r="Q16" s="63">
        <f>I16*Q26/100</f>
        <v>44379.4858862574</v>
      </c>
      <c r="R16" s="63"/>
      <c r="S16" s="63"/>
      <c r="T16" s="79"/>
      <c r="U16" s="79"/>
      <c r="V16" s="79"/>
      <c r="W16" s="79"/>
      <c r="X16" s="79"/>
      <c r="Y16" s="176"/>
      <c r="Z16" s="138">
        <f t="shared" si="2"/>
        <v>2550911.937123687</v>
      </c>
      <c r="AA16" s="461">
        <f t="shared" si="3"/>
        <v>2194588.4512374294</v>
      </c>
      <c r="AB16" s="461">
        <f t="shared" si="4"/>
        <v>0</v>
      </c>
      <c r="AC16" s="461">
        <f t="shared" si="5"/>
        <v>356323.4858862574</v>
      </c>
      <c r="AD16" s="461"/>
      <c r="AE16" s="258">
        <v>577050</v>
      </c>
      <c r="AF16" s="267">
        <v>503720</v>
      </c>
      <c r="AG16" s="254"/>
      <c r="AH16" s="254">
        <v>73310</v>
      </c>
      <c r="AI16" s="268"/>
      <c r="AJ16" s="260">
        <f>AJ26*F16/100</f>
        <v>-25983.547713883283</v>
      </c>
      <c r="AK16" s="66"/>
      <c r="AL16" s="66">
        <f>F16*AL26/100</f>
        <v>5097.056731942161</v>
      </c>
      <c r="AM16" s="66"/>
      <c r="AN16" s="66">
        <f>I16*AN26/100</f>
        <v>9707.084872780046</v>
      </c>
      <c r="AO16" s="66"/>
      <c r="AP16" s="66"/>
      <c r="AQ16" s="66"/>
      <c r="AR16" s="80"/>
      <c r="AS16" s="80"/>
      <c r="AT16" s="80"/>
      <c r="AU16" s="80"/>
      <c r="AV16" s="80"/>
      <c r="AW16" s="80"/>
      <c r="AX16" s="179"/>
      <c r="AY16" s="139">
        <f t="shared" si="6"/>
        <v>565850.5938908388</v>
      </c>
      <c r="AZ16" s="234">
        <f t="shared" si="7"/>
        <v>482833.5090180589</v>
      </c>
      <c r="BA16" s="234">
        <f t="shared" si="8"/>
        <v>0</v>
      </c>
      <c r="BB16" s="234">
        <f t="shared" si="9"/>
        <v>83017.08487278005</v>
      </c>
      <c r="BC16" s="234"/>
      <c r="BD16" s="201">
        <v>1916</v>
      </c>
      <c r="BE16" s="208"/>
      <c r="BF16" s="74"/>
      <c r="BG16" s="74"/>
      <c r="BH16" s="83"/>
      <c r="BI16" s="63">
        <v>10000</v>
      </c>
      <c r="BJ16" s="147">
        <f>BJ26/B26*B16</f>
        <v>921.669341894061</v>
      </c>
      <c r="BK16" s="147"/>
      <c r="BL16" s="147"/>
      <c r="BM16" s="147"/>
      <c r="BN16" s="147"/>
      <c r="BO16" s="147"/>
      <c r="BP16" s="83"/>
      <c r="BQ16" s="83"/>
      <c r="BR16" s="83"/>
      <c r="BS16" s="83"/>
      <c r="BT16" s="83"/>
      <c r="BU16" s="83"/>
      <c r="BV16" s="83"/>
      <c r="BW16" s="147"/>
      <c r="BX16" s="240">
        <f t="shared" si="10"/>
        <v>12837.669341894061</v>
      </c>
      <c r="BY16" s="392">
        <f t="shared" si="11"/>
        <v>12837.669341894061</v>
      </c>
      <c r="BZ16" s="125">
        <f t="shared" si="12"/>
        <v>0</v>
      </c>
      <c r="CA16" s="387">
        <f t="shared" si="13"/>
        <v>0</v>
      </c>
      <c r="CB16" s="204"/>
      <c r="CC16" s="211">
        <v>18193</v>
      </c>
      <c r="CD16" s="277">
        <f>CC16/CC25*100</f>
        <v>9.42642487046632</v>
      </c>
      <c r="CE16" s="277">
        <f>CC16/CC26*100</f>
        <v>9.523535323924788</v>
      </c>
      <c r="CF16" s="62"/>
      <c r="CG16" s="74">
        <v>12063</v>
      </c>
      <c r="CH16" s="74"/>
      <c r="CI16" s="74"/>
      <c r="CJ16" s="74"/>
      <c r="CK16" s="83">
        <v>-11203</v>
      </c>
      <c r="CL16" s="83"/>
      <c r="CM16" s="147">
        <f>CE16*CM26/100</f>
        <v>-1104.7300975752755</v>
      </c>
      <c r="CN16" s="147">
        <f>CE16*CN26/100</f>
        <v>-3657.037564387119</v>
      </c>
      <c r="CO16" s="147">
        <f>CE16*CO26/100</f>
        <v>-952.3535323924788</v>
      </c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245">
        <f t="shared" si="14"/>
        <v>13338.878805645127</v>
      </c>
      <c r="DC16" s="248">
        <f t="shared" si="15"/>
        <v>12478.878805645127</v>
      </c>
      <c r="DD16" s="249">
        <f t="shared" si="16"/>
        <v>860</v>
      </c>
      <c r="DE16" s="247">
        <v>3164</v>
      </c>
      <c r="DF16" s="71">
        <v>10000</v>
      </c>
      <c r="DG16" s="98"/>
      <c r="DH16" s="128"/>
      <c r="DI16" s="128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271">
        <f t="shared" si="17"/>
        <v>13164</v>
      </c>
      <c r="EL16" s="454">
        <f t="shared" si="18"/>
        <v>3164</v>
      </c>
      <c r="EM16" s="453">
        <f t="shared" si="19"/>
        <v>10000</v>
      </c>
      <c r="EN16" s="68"/>
      <c r="EO16" s="68"/>
      <c r="EP16" s="81"/>
      <c r="EQ16" s="81"/>
      <c r="ER16" s="81"/>
      <c r="ES16" s="81"/>
      <c r="ET16" s="81"/>
      <c r="EU16" s="81"/>
      <c r="EV16" s="81"/>
      <c r="EW16" s="81"/>
      <c r="EX16" s="141">
        <f t="shared" si="20"/>
        <v>0</v>
      </c>
      <c r="EY16" s="216"/>
      <c r="EZ16" s="221"/>
      <c r="FA16" s="223">
        <v>17588</v>
      </c>
      <c r="FB16" s="71">
        <f>FA16/FA25*100</f>
        <v>6.84704325145015</v>
      </c>
      <c r="FC16" s="225">
        <v>65567</v>
      </c>
      <c r="FD16" s="111"/>
      <c r="FE16" s="151"/>
      <c r="FF16" s="151"/>
      <c r="FG16" s="111">
        <f t="shared" si="21"/>
        <v>65567</v>
      </c>
      <c r="FH16" s="68">
        <v>25399</v>
      </c>
      <c r="FI16" s="119">
        <f>FH16/FH25*100</f>
        <v>9.800244629910445</v>
      </c>
      <c r="FJ16" s="119">
        <f>FH16/FH26*100</f>
        <v>10.444226048267383</v>
      </c>
      <c r="FK16" s="228">
        <v>308645</v>
      </c>
      <c r="FL16" s="113"/>
      <c r="FM16" s="113">
        <f>FJ16*FM26/100</f>
        <v>-99220.14745854014</v>
      </c>
      <c r="FN16" s="119"/>
      <c r="FO16" s="113"/>
      <c r="FP16" s="129"/>
      <c r="FQ16" s="129"/>
      <c r="FR16" s="129"/>
      <c r="FS16" s="129"/>
      <c r="FT16" s="140">
        <f>SUM(FK16:FR16)</f>
        <v>209424.85254145984</v>
      </c>
      <c r="FU16" s="457">
        <f t="shared" si="22"/>
        <v>209424.85254145984</v>
      </c>
      <c r="FV16" s="457">
        <f t="shared" si="23"/>
        <v>0</v>
      </c>
      <c r="FW16" s="75"/>
      <c r="FX16" s="75">
        <v>1203</v>
      </c>
      <c r="FY16" s="85"/>
      <c r="FZ16" s="143"/>
      <c r="GA16" s="143">
        <f t="shared" si="24"/>
        <v>1203</v>
      </c>
      <c r="GB16" s="459">
        <f t="shared" si="25"/>
        <v>0</v>
      </c>
      <c r="GC16" s="459">
        <f t="shared" si="26"/>
        <v>1203</v>
      </c>
      <c r="GD16" s="208">
        <v>23715</v>
      </c>
      <c r="GE16" s="62"/>
      <c r="GF16" s="153"/>
      <c r="GG16" s="153"/>
      <c r="GH16" s="182"/>
      <c r="GI16" s="121">
        <f t="shared" si="27"/>
        <v>23715</v>
      </c>
      <c r="GJ16" s="32">
        <f t="shared" si="0"/>
        <v>3454809.9317035247</v>
      </c>
      <c r="GK16" s="4"/>
      <c r="GN16" s="5"/>
      <c r="GO16" s="14"/>
      <c r="GP16" s="14"/>
      <c r="GQ16" s="14"/>
      <c r="GR16" s="30"/>
      <c r="GS16" s="30"/>
      <c r="GT16" s="28"/>
      <c r="GU16" s="28"/>
      <c r="GV16" s="28"/>
      <c r="GW16" s="30"/>
      <c r="GX16" s="13"/>
      <c r="GY16" s="30"/>
      <c r="GZ16" s="15"/>
      <c r="HA16" s="15"/>
      <c r="HB16" s="13"/>
      <c r="HC16" s="13"/>
      <c r="HD16" s="13"/>
      <c r="HE16" s="13"/>
      <c r="HF16" s="11"/>
      <c r="HG16" s="30"/>
      <c r="HH16" s="13"/>
      <c r="HI16" s="11"/>
      <c r="HJ16" s="30"/>
      <c r="HK16" s="13"/>
      <c r="HL16" s="13"/>
      <c r="HM16" s="27"/>
    </row>
    <row r="17" spans="1:221" ht="13.5" thickBot="1">
      <c r="A17" s="4" t="s">
        <v>64</v>
      </c>
      <c r="B17" s="4">
        <v>40</v>
      </c>
      <c r="C17" s="4">
        <v>5</v>
      </c>
      <c r="D17" s="17">
        <v>1242499</v>
      </c>
      <c r="E17" s="16">
        <f>D17/D25*100</f>
        <v>3.9848719067106257</v>
      </c>
      <c r="F17" s="16">
        <f>D17/D26*100</f>
        <v>4.005759012634577</v>
      </c>
      <c r="G17" s="18">
        <v>152310</v>
      </c>
      <c r="H17" s="16">
        <f>G17/G25*100</f>
        <v>3.5948452878283654</v>
      </c>
      <c r="I17" s="16">
        <f>G17/G26*100</f>
        <v>3.6235383682063116</v>
      </c>
      <c r="J17" s="17"/>
      <c r="K17" s="198">
        <f t="shared" si="1"/>
        <v>1394809</v>
      </c>
      <c r="L17" s="63">
        <f>K17/K25*100</f>
        <v>3.9178778991175425</v>
      </c>
      <c r="M17" s="63">
        <f>F17*M26/100</f>
        <v>-64152.35076011313</v>
      </c>
      <c r="N17" s="63"/>
      <c r="O17" s="63">
        <f>F17*O26/100</f>
        <v>12572.07466115362</v>
      </c>
      <c r="P17" s="63"/>
      <c r="Q17" s="63">
        <f>I17*Q26/100</f>
        <v>21668.759441873743</v>
      </c>
      <c r="R17" s="63"/>
      <c r="S17" s="63"/>
      <c r="T17" s="79"/>
      <c r="U17" s="79"/>
      <c r="V17" s="79"/>
      <c r="W17" s="79"/>
      <c r="X17" s="79"/>
      <c r="Y17" s="176"/>
      <c r="Z17" s="138">
        <f t="shared" si="2"/>
        <v>1364897.4833429141</v>
      </c>
      <c r="AA17" s="461">
        <f t="shared" si="3"/>
        <v>1190918.7239010404</v>
      </c>
      <c r="AB17" s="461">
        <f t="shared" si="4"/>
        <v>0</v>
      </c>
      <c r="AC17" s="461">
        <f t="shared" si="5"/>
        <v>173978.75944187376</v>
      </c>
      <c r="AD17" s="461"/>
      <c r="AE17" s="258">
        <v>309355</v>
      </c>
      <c r="AF17" s="267">
        <v>273350</v>
      </c>
      <c r="AG17" s="254"/>
      <c r="AH17" s="254">
        <v>35800</v>
      </c>
      <c r="AI17" s="268"/>
      <c r="AJ17" s="260">
        <f>AJ26*F17/100</f>
        <v>-14100.271724473712</v>
      </c>
      <c r="AK17" s="66"/>
      <c r="AL17" s="66">
        <f>F17*AL26/100</f>
        <v>2765.976598224175</v>
      </c>
      <c r="AM17" s="66"/>
      <c r="AN17" s="66">
        <f>I17*AN26/100</f>
        <v>4739.588185613856</v>
      </c>
      <c r="AO17" s="66"/>
      <c r="AP17" s="66"/>
      <c r="AQ17" s="66"/>
      <c r="AR17" s="80"/>
      <c r="AS17" s="80"/>
      <c r="AT17" s="80"/>
      <c r="AU17" s="80"/>
      <c r="AV17" s="80"/>
      <c r="AW17" s="80"/>
      <c r="AX17" s="179"/>
      <c r="AY17" s="139">
        <f t="shared" si="6"/>
        <v>302555.29305936437</v>
      </c>
      <c r="AZ17" s="234">
        <f t="shared" si="7"/>
        <v>262015.70487375045</v>
      </c>
      <c r="BA17" s="234">
        <f t="shared" si="8"/>
        <v>0</v>
      </c>
      <c r="BB17" s="234">
        <f t="shared" si="9"/>
        <v>40539.58818561386</v>
      </c>
      <c r="BC17" s="234"/>
      <c r="BD17" s="201">
        <v>847</v>
      </c>
      <c r="BE17" s="208"/>
      <c r="BF17" s="74"/>
      <c r="BG17" s="74"/>
      <c r="BH17" s="83"/>
      <c r="BI17" s="63"/>
      <c r="BJ17" s="147">
        <f>BJ26/B26*B17</f>
        <v>372.3916532905297</v>
      </c>
      <c r="BK17" s="147"/>
      <c r="BL17" s="147"/>
      <c r="BM17" s="147"/>
      <c r="BN17" s="147"/>
      <c r="BO17" s="147"/>
      <c r="BP17" s="83"/>
      <c r="BQ17" s="83"/>
      <c r="BR17" s="83"/>
      <c r="BS17" s="83"/>
      <c r="BT17" s="83"/>
      <c r="BU17" s="83"/>
      <c r="BV17" s="83"/>
      <c r="BW17" s="147"/>
      <c r="BX17" s="240">
        <f t="shared" si="10"/>
        <v>1219.3916532905296</v>
      </c>
      <c r="BY17" s="392">
        <f t="shared" si="11"/>
        <v>1219.3916532905296</v>
      </c>
      <c r="BZ17" s="125">
        <f t="shared" si="12"/>
        <v>0</v>
      </c>
      <c r="CA17" s="387">
        <f t="shared" si="13"/>
        <v>0</v>
      </c>
      <c r="CB17" s="204"/>
      <c r="CC17" s="211">
        <v>9097</v>
      </c>
      <c r="CD17" s="277">
        <f>CC17/CC25*100</f>
        <v>4.713471502590673</v>
      </c>
      <c r="CE17" s="277">
        <f>CC17/CC26*100</f>
        <v>4.762029398216006</v>
      </c>
      <c r="CF17" s="62"/>
      <c r="CG17" s="74"/>
      <c r="CH17" s="74"/>
      <c r="CI17" s="74"/>
      <c r="CJ17" s="74"/>
      <c r="CK17" s="83"/>
      <c r="CL17" s="83"/>
      <c r="CM17" s="147">
        <f>CE17*CM26/100</f>
        <v>-552.3954101930567</v>
      </c>
      <c r="CN17" s="147">
        <f>CE17*CN26/100</f>
        <v>-1828.6192889149463</v>
      </c>
      <c r="CO17" s="147">
        <f>CE17*CO26/100</f>
        <v>-476.2029398216006</v>
      </c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245">
        <f t="shared" si="14"/>
        <v>6239.782361070396</v>
      </c>
      <c r="DC17" s="248">
        <f t="shared" si="15"/>
        <v>6239.782361070396</v>
      </c>
      <c r="DD17" s="249">
        <f t="shared" si="16"/>
        <v>0</v>
      </c>
      <c r="DE17" s="247">
        <v>955</v>
      </c>
      <c r="DF17" s="71"/>
      <c r="DG17" s="98"/>
      <c r="DH17" s="128"/>
      <c r="DI17" s="128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271">
        <f t="shared" si="17"/>
        <v>955</v>
      </c>
      <c r="EL17" s="454">
        <f t="shared" si="18"/>
        <v>955</v>
      </c>
      <c r="EM17" s="453">
        <f t="shared" si="19"/>
        <v>0</v>
      </c>
      <c r="EN17" s="68"/>
      <c r="EO17" s="68"/>
      <c r="EP17" s="81"/>
      <c r="EQ17" s="81"/>
      <c r="ER17" s="81"/>
      <c r="ES17" s="81"/>
      <c r="ET17" s="81"/>
      <c r="EU17" s="81"/>
      <c r="EV17" s="81"/>
      <c r="EW17" s="81"/>
      <c r="EX17" s="141">
        <f t="shared" si="20"/>
        <v>0</v>
      </c>
      <c r="EY17" s="216"/>
      <c r="EZ17" s="221"/>
      <c r="FA17" s="223">
        <v>11635</v>
      </c>
      <c r="FB17" s="71">
        <f>FA17/FA25*100</f>
        <v>4.529528555300347</v>
      </c>
      <c r="FC17" s="225">
        <v>43375</v>
      </c>
      <c r="FD17" s="111"/>
      <c r="FE17" s="151"/>
      <c r="FF17" s="151"/>
      <c r="FG17" s="111">
        <f t="shared" si="21"/>
        <v>43375</v>
      </c>
      <c r="FH17" s="68">
        <v>13771</v>
      </c>
      <c r="FI17" s="119">
        <f>FH17/FH25*100</f>
        <v>5.313562297669071</v>
      </c>
      <c r="FJ17" s="119">
        <f>FH17/FH26*100</f>
        <v>5.662720457919215</v>
      </c>
      <c r="FK17" s="228">
        <v>167343</v>
      </c>
      <c r="FL17" s="113"/>
      <c r="FM17" s="113">
        <f>FJ17*FM26/100</f>
        <v>-53795.84435023254</v>
      </c>
      <c r="FN17" s="119"/>
      <c r="FO17" s="113"/>
      <c r="FP17" s="129"/>
      <c r="FQ17" s="129"/>
      <c r="FR17" s="129"/>
      <c r="FS17" s="129"/>
      <c r="FT17" s="140">
        <f>SUM(FK17:FR17)</f>
        <v>113547.15564976746</v>
      </c>
      <c r="FU17" s="457">
        <f t="shared" si="22"/>
        <v>113547.15564976746</v>
      </c>
      <c r="FV17" s="457">
        <f t="shared" si="23"/>
        <v>0</v>
      </c>
      <c r="FW17" s="75"/>
      <c r="FX17" s="75"/>
      <c r="FY17" s="85"/>
      <c r="FZ17" s="143"/>
      <c r="GA17" s="143">
        <f t="shared" si="24"/>
        <v>0</v>
      </c>
      <c r="GB17" s="459">
        <f t="shared" si="25"/>
        <v>0</v>
      </c>
      <c r="GC17" s="459">
        <f t="shared" si="26"/>
        <v>0</v>
      </c>
      <c r="GD17" s="208">
        <v>23715</v>
      </c>
      <c r="GE17" s="62"/>
      <c r="GF17" s="153"/>
      <c r="GG17" s="153"/>
      <c r="GH17" s="182"/>
      <c r="GI17" s="121">
        <f t="shared" si="27"/>
        <v>23715</v>
      </c>
      <c r="GJ17" s="32">
        <f t="shared" si="0"/>
        <v>1856504.106066407</v>
      </c>
      <c r="GK17" s="4"/>
      <c r="GN17" s="5"/>
      <c r="GO17" s="5"/>
      <c r="GP17" s="5"/>
      <c r="GQ17" s="5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5"/>
    </row>
    <row r="18" spans="1:221" ht="13.5" thickBot="1">
      <c r="A18" s="4" t="s">
        <v>65</v>
      </c>
      <c r="B18" s="4">
        <v>31</v>
      </c>
      <c r="C18" s="4">
        <v>3</v>
      </c>
      <c r="D18" s="17">
        <v>1253609</v>
      </c>
      <c r="E18" s="16">
        <f>D18/D25*100</f>
        <v>4.020503264871522</v>
      </c>
      <c r="F18" s="16">
        <f>D18/D26*100</f>
        <v>4.041577136134371</v>
      </c>
      <c r="G18" s="18">
        <v>152310</v>
      </c>
      <c r="H18" s="16">
        <f>G18/G25*100</f>
        <v>3.5948452878283654</v>
      </c>
      <c r="I18" s="16">
        <f>G18/G26*100</f>
        <v>3.6235383682063116</v>
      </c>
      <c r="J18" s="17">
        <v>11910</v>
      </c>
      <c r="K18" s="198">
        <f t="shared" si="1"/>
        <v>1417829</v>
      </c>
      <c r="L18" s="63">
        <f>K18/K25*100</f>
        <v>3.9825387589468706</v>
      </c>
      <c r="M18" s="63">
        <f>F18*M26/100</f>
        <v>-64725.979082506026</v>
      </c>
      <c r="N18" s="63">
        <v>-3007</v>
      </c>
      <c r="O18" s="63">
        <f>F18*O26/100</f>
        <v>12684.489841757722</v>
      </c>
      <c r="P18" s="63">
        <v>-644</v>
      </c>
      <c r="Q18" s="63">
        <f>I18*Q26/100</f>
        <v>21668.759441873743</v>
      </c>
      <c r="R18" s="63"/>
      <c r="S18" s="63"/>
      <c r="T18" s="79"/>
      <c r="U18" s="79"/>
      <c r="V18" s="79"/>
      <c r="W18" s="79"/>
      <c r="X18" s="79"/>
      <c r="Y18" s="176"/>
      <c r="Z18" s="138">
        <f t="shared" si="2"/>
        <v>1383805.2702011256</v>
      </c>
      <c r="AA18" s="461">
        <f t="shared" si="3"/>
        <v>1201567.510759252</v>
      </c>
      <c r="AB18" s="461">
        <f t="shared" si="4"/>
        <v>8259</v>
      </c>
      <c r="AC18" s="461">
        <f t="shared" si="5"/>
        <v>173978.75944187376</v>
      </c>
      <c r="AD18" s="461"/>
      <c r="AE18" s="258">
        <v>314387</v>
      </c>
      <c r="AF18" s="267">
        <v>275790</v>
      </c>
      <c r="AG18" s="254">
        <v>2617</v>
      </c>
      <c r="AH18" s="254">
        <v>35800</v>
      </c>
      <c r="AI18" s="268"/>
      <c r="AJ18" s="260">
        <f>AJ26*F18/100</f>
        <v>-14226.351519192986</v>
      </c>
      <c r="AK18" s="66">
        <v>-668</v>
      </c>
      <c r="AL18" s="66">
        <f>F18*AL26/100</f>
        <v>2790.709012500783</v>
      </c>
      <c r="AM18" s="66">
        <v>-141</v>
      </c>
      <c r="AN18" s="66">
        <f>I18*AN26/100</f>
        <v>4739.588185613856</v>
      </c>
      <c r="AO18" s="66"/>
      <c r="AP18" s="66"/>
      <c r="AQ18" s="66"/>
      <c r="AR18" s="80"/>
      <c r="AS18" s="80"/>
      <c r="AT18" s="80"/>
      <c r="AU18" s="80"/>
      <c r="AV18" s="80"/>
      <c r="AW18" s="80"/>
      <c r="AX18" s="179"/>
      <c r="AY18" s="139">
        <f t="shared" si="6"/>
        <v>306701.94567892165</v>
      </c>
      <c r="AZ18" s="234">
        <f t="shared" si="7"/>
        <v>264354.3574933078</v>
      </c>
      <c r="BA18" s="234">
        <f t="shared" si="8"/>
        <v>1808</v>
      </c>
      <c r="BB18" s="234">
        <f t="shared" si="9"/>
        <v>40539.58818561386</v>
      </c>
      <c r="BC18" s="234"/>
      <c r="BD18" s="201">
        <v>508</v>
      </c>
      <c r="BE18" s="208">
        <v>3738</v>
      </c>
      <c r="BF18" s="74"/>
      <c r="BG18" s="74"/>
      <c r="BH18" s="83">
        <v>1686</v>
      </c>
      <c r="BI18" s="63"/>
      <c r="BJ18" s="147">
        <f>BJ26/B26*B18</f>
        <v>288.6035313001605</v>
      </c>
      <c r="BK18" s="147"/>
      <c r="BL18" s="147"/>
      <c r="BM18" s="147"/>
      <c r="BN18" s="147"/>
      <c r="BO18" s="147"/>
      <c r="BP18" s="83"/>
      <c r="BQ18" s="83"/>
      <c r="BR18" s="83"/>
      <c r="BS18" s="83"/>
      <c r="BT18" s="83"/>
      <c r="BU18" s="83"/>
      <c r="BV18" s="83"/>
      <c r="BW18" s="147"/>
      <c r="BX18" s="240">
        <f t="shared" si="10"/>
        <v>6220.60353130016</v>
      </c>
      <c r="BY18" s="392">
        <f t="shared" si="11"/>
        <v>796.6035313001605</v>
      </c>
      <c r="BZ18" s="125">
        <f t="shared" si="12"/>
        <v>5424</v>
      </c>
      <c r="CA18" s="387">
        <f t="shared" si="13"/>
        <v>0</v>
      </c>
      <c r="CB18" s="204"/>
      <c r="CC18" s="211">
        <v>6823</v>
      </c>
      <c r="CD18" s="277">
        <f>CC18/CC25*100</f>
        <v>3.535233160621762</v>
      </c>
      <c r="CE18" s="277">
        <f>CC18/CC26*100</f>
        <v>3.5716529167888105</v>
      </c>
      <c r="CF18" s="62"/>
      <c r="CG18" s="74">
        <v>32000</v>
      </c>
      <c r="CH18" s="74"/>
      <c r="CI18" s="74"/>
      <c r="CJ18" s="74"/>
      <c r="CK18" s="83"/>
      <c r="CL18" s="83"/>
      <c r="CM18" s="147">
        <f>CE18*CM26/100</f>
        <v>-414.31173834750206</v>
      </c>
      <c r="CN18" s="147">
        <f>CE18*CN26/100</f>
        <v>-1371.5147200469032</v>
      </c>
      <c r="CO18" s="147">
        <f>CE18*CO26/100</f>
        <v>-357.16529167888103</v>
      </c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245">
        <f t="shared" si="14"/>
        <v>36680.008249926716</v>
      </c>
      <c r="DC18" s="248">
        <f t="shared" si="15"/>
        <v>4680.008249926714</v>
      </c>
      <c r="DD18" s="249">
        <f t="shared" si="16"/>
        <v>32000</v>
      </c>
      <c r="DE18" s="247">
        <v>955</v>
      </c>
      <c r="DF18" s="71"/>
      <c r="DG18" s="98"/>
      <c r="DH18" s="128"/>
      <c r="DI18" s="128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271">
        <f t="shared" si="17"/>
        <v>955</v>
      </c>
      <c r="EL18" s="454">
        <f t="shared" si="18"/>
        <v>955</v>
      </c>
      <c r="EM18" s="453">
        <f t="shared" si="19"/>
        <v>0</v>
      </c>
      <c r="EN18" s="68"/>
      <c r="EO18" s="68"/>
      <c r="EP18" s="81"/>
      <c r="EQ18" s="81"/>
      <c r="ER18" s="81"/>
      <c r="ES18" s="81"/>
      <c r="ET18" s="81"/>
      <c r="EU18" s="81"/>
      <c r="EV18" s="81"/>
      <c r="EW18" s="81"/>
      <c r="EX18" s="141">
        <f t="shared" si="20"/>
        <v>0</v>
      </c>
      <c r="EY18" s="216"/>
      <c r="EZ18" s="221"/>
      <c r="FA18" s="223">
        <v>11528</v>
      </c>
      <c r="FB18" s="71">
        <f>FA18/FA25*100</f>
        <v>4.487873243274809</v>
      </c>
      <c r="FC18" s="225">
        <v>42976</v>
      </c>
      <c r="FD18" s="111"/>
      <c r="FE18" s="151"/>
      <c r="FF18" s="151"/>
      <c r="FG18" s="111">
        <f t="shared" si="21"/>
        <v>42976</v>
      </c>
      <c r="FH18" s="68">
        <v>12592</v>
      </c>
      <c r="FI18" s="119">
        <f>FH18/FH25*100</f>
        <v>4.858643268626021</v>
      </c>
      <c r="FJ18" s="119">
        <f>FH18/FH26*100</f>
        <v>5.1779083585882475</v>
      </c>
      <c r="FK18" s="228">
        <v>153016</v>
      </c>
      <c r="FL18" s="113"/>
      <c r="FM18" s="113">
        <f>FJ18*FM26/100</f>
        <v>-49190.12940658835</v>
      </c>
      <c r="FN18" s="119"/>
      <c r="FO18" s="113"/>
      <c r="FP18" s="129"/>
      <c r="FQ18" s="129"/>
      <c r="FR18" s="129"/>
      <c r="FS18" s="129"/>
      <c r="FT18" s="140">
        <f>SUM(FK18:FR18)</f>
        <v>103825.87059341164</v>
      </c>
      <c r="FU18" s="457">
        <f t="shared" si="22"/>
        <v>103825.87059341164</v>
      </c>
      <c r="FV18" s="457">
        <f t="shared" si="23"/>
        <v>0</v>
      </c>
      <c r="FW18" s="75"/>
      <c r="FX18" s="75"/>
      <c r="FY18" s="85"/>
      <c r="FZ18" s="143"/>
      <c r="GA18" s="143">
        <f t="shared" si="24"/>
        <v>0</v>
      </c>
      <c r="GB18" s="459">
        <f t="shared" si="25"/>
        <v>0</v>
      </c>
      <c r="GC18" s="459">
        <f t="shared" si="26"/>
        <v>0</v>
      </c>
      <c r="GD18" s="208">
        <v>23715</v>
      </c>
      <c r="GE18" s="62"/>
      <c r="GF18" s="153"/>
      <c r="GG18" s="153"/>
      <c r="GH18" s="182"/>
      <c r="GI18" s="121">
        <f t="shared" si="27"/>
        <v>23715</v>
      </c>
      <c r="GJ18" s="32">
        <f t="shared" si="0"/>
        <v>1904879.6982546856</v>
      </c>
      <c r="GK18" s="4"/>
      <c r="GN18" s="5"/>
      <c r="GO18" s="5"/>
      <c r="GP18" s="5"/>
      <c r="GQ18" s="5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5"/>
    </row>
    <row r="19" spans="1:221" ht="13.5" thickBot="1">
      <c r="A19" s="4" t="s">
        <v>66</v>
      </c>
      <c r="B19" s="4">
        <v>64</v>
      </c>
      <c r="C19" s="4">
        <v>8</v>
      </c>
      <c r="D19" s="17">
        <v>1728604</v>
      </c>
      <c r="E19" s="16">
        <f>D19/D25*100</f>
        <v>5.543880129825147</v>
      </c>
      <c r="F19" s="16">
        <f>D19/D26*100</f>
        <v>5.57293893377474</v>
      </c>
      <c r="G19" s="18">
        <v>205864</v>
      </c>
      <c r="H19" s="16">
        <f>G19/G25*100</f>
        <v>4.858835469328991</v>
      </c>
      <c r="I19" s="16">
        <f>G19/G26*100</f>
        <v>4.89761737661627</v>
      </c>
      <c r="J19" s="17">
        <v>23813</v>
      </c>
      <c r="K19" s="198">
        <f t="shared" si="1"/>
        <v>1958281</v>
      </c>
      <c r="L19" s="63">
        <f>K19/K25*100</f>
        <v>5.50061395514497</v>
      </c>
      <c r="M19" s="63">
        <f>F19*M26/100</f>
        <v>-89250.78421257046</v>
      </c>
      <c r="N19" s="63">
        <v>-6009</v>
      </c>
      <c r="O19" s="63">
        <f>F19*O26/100</f>
        <v>17490.66884365202</v>
      </c>
      <c r="P19" s="63">
        <v>-1284</v>
      </c>
      <c r="Q19" s="63">
        <f>I19*Q26/100</f>
        <v>29287.751912165295</v>
      </c>
      <c r="R19" s="63"/>
      <c r="S19" s="63"/>
      <c r="T19" s="79"/>
      <c r="U19" s="79"/>
      <c r="V19" s="79"/>
      <c r="W19" s="79"/>
      <c r="X19" s="79"/>
      <c r="Y19" s="176"/>
      <c r="Z19" s="138">
        <f t="shared" si="2"/>
        <v>1908515.636543247</v>
      </c>
      <c r="AA19" s="461">
        <f t="shared" si="3"/>
        <v>1656843.8846310817</v>
      </c>
      <c r="AB19" s="461">
        <f t="shared" si="4"/>
        <v>16520</v>
      </c>
      <c r="AC19" s="461">
        <f t="shared" si="5"/>
        <v>235151.7519121653</v>
      </c>
      <c r="AD19" s="461"/>
      <c r="AE19" s="258">
        <v>434287</v>
      </c>
      <c r="AF19" s="267">
        <v>380290</v>
      </c>
      <c r="AG19" s="254">
        <v>5242</v>
      </c>
      <c r="AH19" s="254">
        <v>48330</v>
      </c>
      <c r="AI19" s="268"/>
      <c r="AJ19" s="260">
        <f>AJ26*F19/100</f>
        <v>-19616.745046887085</v>
      </c>
      <c r="AK19" s="66">
        <v>-1334</v>
      </c>
      <c r="AL19" s="66">
        <f>F19*AL26/100</f>
        <v>3848.114333771458</v>
      </c>
      <c r="AM19" s="66">
        <v>-281</v>
      </c>
      <c r="AN19" s="66">
        <f>I19*AN26/100</f>
        <v>6406.083528614082</v>
      </c>
      <c r="AO19" s="66"/>
      <c r="AP19" s="66"/>
      <c r="AQ19" s="66"/>
      <c r="AR19" s="80"/>
      <c r="AS19" s="80"/>
      <c r="AT19" s="80"/>
      <c r="AU19" s="80"/>
      <c r="AV19" s="80"/>
      <c r="AW19" s="80"/>
      <c r="AX19" s="179"/>
      <c r="AY19" s="139">
        <f t="shared" si="6"/>
        <v>422884.45281549846</v>
      </c>
      <c r="AZ19" s="234">
        <f t="shared" si="7"/>
        <v>364521.3692868844</v>
      </c>
      <c r="BA19" s="234">
        <f t="shared" si="8"/>
        <v>3627</v>
      </c>
      <c r="BB19" s="234">
        <f t="shared" si="9"/>
        <v>54736.08352861408</v>
      </c>
      <c r="BC19" s="234"/>
      <c r="BD19" s="201">
        <v>1430</v>
      </c>
      <c r="BE19" s="208">
        <v>7476</v>
      </c>
      <c r="BF19" s="74"/>
      <c r="BG19" s="74"/>
      <c r="BH19" s="83">
        <v>3368</v>
      </c>
      <c r="BI19" s="63"/>
      <c r="BJ19" s="147">
        <f>BJ26/B26*B19</f>
        <v>595.8266452648475</v>
      </c>
      <c r="BK19" s="147"/>
      <c r="BL19" s="147"/>
      <c r="BM19" s="147"/>
      <c r="BN19" s="147"/>
      <c r="BO19" s="147"/>
      <c r="BP19" s="83"/>
      <c r="BQ19" s="83"/>
      <c r="BR19" s="83"/>
      <c r="BS19" s="83"/>
      <c r="BT19" s="83"/>
      <c r="BU19" s="83"/>
      <c r="BV19" s="83"/>
      <c r="BW19" s="147"/>
      <c r="BX19" s="240">
        <f t="shared" si="10"/>
        <v>12869.826645264848</v>
      </c>
      <c r="BY19" s="392">
        <f t="shared" si="11"/>
        <v>2025.8266452648475</v>
      </c>
      <c r="BZ19" s="125">
        <f t="shared" si="12"/>
        <v>10844</v>
      </c>
      <c r="CA19" s="387">
        <f t="shared" si="13"/>
        <v>0</v>
      </c>
      <c r="CB19" s="204"/>
      <c r="CC19" s="211">
        <v>4548</v>
      </c>
      <c r="CD19" s="277">
        <f>CC19/CC25*100</f>
        <v>2.356476683937824</v>
      </c>
      <c r="CE19" s="277">
        <f>CC19/CC26*100</f>
        <v>2.380752962854391</v>
      </c>
      <c r="CF19" s="62"/>
      <c r="CG19" s="74"/>
      <c r="CH19" s="74"/>
      <c r="CI19" s="74"/>
      <c r="CJ19" s="74">
        <v>27085</v>
      </c>
      <c r="CK19" s="83"/>
      <c r="CL19" s="83">
        <v>-15000</v>
      </c>
      <c r="CM19" s="147">
        <f>CE19*CM26/100</f>
        <v>-276.1673436911094</v>
      </c>
      <c r="CN19" s="147">
        <f>CE19*CN26/100</f>
        <v>-914.2091377360862</v>
      </c>
      <c r="CO19" s="147">
        <f>CE19*CO26/100</f>
        <v>-238.0752962854391</v>
      </c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245">
        <f t="shared" si="14"/>
        <v>15204.548222287365</v>
      </c>
      <c r="DC19" s="248">
        <f t="shared" si="15"/>
        <v>3119.548222287365</v>
      </c>
      <c r="DD19" s="249">
        <f t="shared" si="16"/>
        <v>12085</v>
      </c>
      <c r="DE19" s="247">
        <v>1691</v>
      </c>
      <c r="DF19" s="71"/>
      <c r="DG19" s="98"/>
      <c r="DH19" s="128"/>
      <c r="DI19" s="128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271">
        <f t="shared" si="17"/>
        <v>1691</v>
      </c>
      <c r="EL19" s="454">
        <f t="shared" si="18"/>
        <v>1691</v>
      </c>
      <c r="EM19" s="453">
        <f t="shared" si="19"/>
        <v>0</v>
      </c>
      <c r="EN19" s="68"/>
      <c r="EO19" s="68"/>
      <c r="EP19" s="81"/>
      <c r="EQ19" s="81"/>
      <c r="ER19" s="81"/>
      <c r="ES19" s="81"/>
      <c r="ET19" s="81"/>
      <c r="EU19" s="81"/>
      <c r="EV19" s="81"/>
      <c r="EW19" s="81"/>
      <c r="EX19" s="141">
        <f t="shared" si="20"/>
        <v>0</v>
      </c>
      <c r="EY19" s="216"/>
      <c r="EZ19" s="221"/>
      <c r="FA19" s="223">
        <v>18600</v>
      </c>
      <c r="FB19" s="71">
        <f>FA19/FA25*100</f>
        <v>7.241016856775801</v>
      </c>
      <c r="FC19" s="225">
        <v>69340</v>
      </c>
      <c r="FD19" s="111"/>
      <c r="FE19" s="151"/>
      <c r="FF19" s="151"/>
      <c r="FG19" s="111">
        <f t="shared" si="21"/>
        <v>69340</v>
      </c>
      <c r="FH19" s="68">
        <v>13803</v>
      </c>
      <c r="FI19" s="119">
        <f>FH19/FH25*100</f>
        <v>5.325909548669391</v>
      </c>
      <c r="FJ19" s="119">
        <f>FH19/FH26*100</f>
        <v>5.675879056035068</v>
      </c>
      <c r="FK19" s="228">
        <v>167732</v>
      </c>
      <c r="FL19" s="113"/>
      <c r="FM19" s="113">
        <f>FJ19*FM26/100</f>
        <v>-53920.85103233315</v>
      </c>
      <c r="FN19" s="119"/>
      <c r="FO19" s="113"/>
      <c r="FP19" s="129"/>
      <c r="FQ19" s="129"/>
      <c r="FR19" s="129"/>
      <c r="FS19" s="129"/>
      <c r="FT19" s="140">
        <f>SUM(FK19:FR19)</f>
        <v>113811.14896766684</v>
      </c>
      <c r="FU19" s="457">
        <f t="shared" si="22"/>
        <v>113811.14896766684</v>
      </c>
      <c r="FV19" s="457">
        <f t="shared" si="23"/>
        <v>0</v>
      </c>
      <c r="FW19" s="75"/>
      <c r="FX19" s="75"/>
      <c r="FY19" s="85"/>
      <c r="FZ19" s="143"/>
      <c r="GA19" s="143">
        <f t="shared" si="24"/>
        <v>0</v>
      </c>
      <c r="GB19" s="459">
        <f t="shared" si="25"/>
        <v>0</v>
      </c>
      <c r="GC19" s="459">
        <f t="shared" si="26"/>
        <v>0</v>
      </c>
      <c r="GD19" s="208">
        <v>23715</v>
      </c>
      <c r="GE19" s="62"/>
      <c r="GF19" s="153"/>
      <c r="GG19" s="153"/>
      <c r="GH19" s="182"/>
      <c r="GI19" s="121">
        <f t="shared" si="27"/>
        <v>23715</v>
      </c>
      <c r="GJ19" s="32">
        <f t="shared" si="0"/>
        <v>2568031.6131939646</v>
      </c>
      <c r="GK19" s="4"/>
      <c r="GN19" s="5"/>
      <c r="GO19" s="5"/>
      <c r="GP19" s="5"/>
      <c r="GQ19" s="5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5"/>
    </row>
    <row r="20" spans="1:221" ht="13.5" thickBot="1">
      <c r="A20" s="4" t="s">
        <v>208</v>
      </c>
      <c r="B20" s="4">
        <v>56</v>
      </c>
      <c r="C20" s="4">
        <v>9</v>
      </c>
      <c r="D20" s="17">
        <v>1628336</v>
      </c>
      <c r="E20" s="16">
        <f>D20/D25*100</f>
        <v>5.2223063206373235</v>
      </c>
      <c r="F20" s="16">
        <f>D20/D26*100</f>
        <v>5.249679563200725</v>
      </c>
      <c r="G20" s="18">
        <v>176900</v>
      </c>
      <c r="H20" s="16">
        <f>G20/G25*100</f>
        <v>4.175222450376454</v>
      </c>
      <c r="I20" s="16">
        <f>G20/G26*100</f>
        <v>4.208547943901888</v>
      </c>
      <c r="J20" s="17"/>
      <c r="K20" s="198">
        <f t="shared" si="1"/>
        <v>1805236</v>
      </c>
      <c r="L20" s="63">
        <f>K20/K25*100</f>
        <v>5.07072597544994</v>
      </c>
      <c r="M20" s="63">
        <f>F20*M26/100</f>
        <v>-84073.7756950465</v>
      </c>
      <c r="N20" s="63"/>
      <c r="O20" s="63">
        <f>F20*O26/100</f>
        <v>16476.119309105474</v>
      </c>
      <c r="P20" s="63"/>
      <c r="Q20" s="63">
        <f>I20*Q26/100</f>
        <v>25167.116704533288</v>
      </c>
      <c r="R20" s="63"/>
      <c r="S20" s="63"/>
      <c r="T20" s="79"/>
      <c r="U20" s="79"/>
      <c r="V20" s="79"/>
      <c r="W20" s="79"/>
      <c r="X20" s="79"/>
      <c r="Y20" s="176"/>
      <c r="Z20" s="138">
        <f t="shared" si="2"/>
        <v>1762805.4603185924</v>
      </c>
      <c r="AA20" s="461">
        <f t="shared" si="3"/>
        <v>1560738.343614059</v>
      </c>
      <c r="AB20" s="461">
        <f t="shared" si="4"/>
        <v>0</v>
      </c>
      <c r="AC20" s="461">
        <f t="shared" si="5"/>
        <v>202067.11670453328</v>
      </c>
      <c r="AD20" s="461"/>
      <c r="AE20" s="258">
        <v>400345</v>
      </c>
      <c r="AF20" s="267">
        <v>358240</v>
      </c>
      <c r="AG20" s="254"/>
      <c r="AH20" s="254">
        <v>41570</v>
      </c>
      <c r="AI20" s="268"/>
      <c r="AJ20" s="260">
        <f>AJ26*F20/100</f>
        <v>-18478.87206246655</v>
      </c>
      <c r="AK20" s="66"/>
      <c r="AL20" s="66">
        <f>F20*AL26/100</f>
        <v>3624.9037383901</v>
      </c>
      <c r="AM20" s="66"/>
      <c r="AN20" s="66">
        <f>I20*AN26/100</f>
        <v>5504.78071062367</v>
      </c>
      <c r="AO20" s="66"/>
      <c r="AP20" s="66"/>
      <c r="AQ20" s="66"/>
      <c r="AR20" s="80"/>
      <c r="AS20" s="80"/>
      <c r="AT20" s="80"/>
      <c r="AU20" s="80"/>
      <c r="AV20" s="80"/>
      <c r="AW20" s="80"/>
      <c r="AX20" s="179"/>
      <c r="AY20" s="139">
        <f t="shared" si="6"/>
        <v>390460.81238654716</v>
      </c>
      <c r="AZ20" s="234">
        <f t="shared" si="7"/>
        <v>343386.0316759235</v>
      </c>
      <c r="BA20" s="234">
        <f t="shared" si="8"/>
        <v>0</v>
      </c>
      <c r="BB20" s="234">
        <f t="shared" si="9"/>
        <v>47074.78071062367</v>
      </c>
      <c r="BC20" s="234"/>
      <c r="BD20" s="201">
        <v>1587</v>
      </c>
      <c r="BE20" s="208"/>
      <c r="BF20" s="74">
        <v>1900</v>
      </c>
      <c r="BG20" s="74"/>
      <c r="BH20" s="83"/>
      <c r="BI20" s="63"/>
      <c r="BJ20" s="147">
        <f>BJ26/B26*B20</f>
        <v>521.3483146067415</v>
      </c>
      <c r="BK20" s="147">
        <v>6000</v>
      </c>
      <c r="BL20" s="147">
        <v>3280</v>
      </c>
      <c r="BM20" s="147"/>
      <c r="BN20" s="147"/>
      <c r="BO20" s="147"/>
      <c r="BP20" s="83"/>
      <c r="BQ20" s="83"/>
      <c r="BR20" s="83"/>
      <c r="BS20" s="83"/>
      <c r="BT20" s="83"/>
      <c r="BU20" s="83"/>
      <c r="BV20" s="83"/>
      <c r="BW20" s="147"/>
      <c r="BX20" s="240">
        <f t="shared" si="10"/>
        <v>13288.348314606741</v>
      </c>
      <c r="BY20" s="392">
        <f t="shared" si="11"/>
        <v>2108.3483146067415</v>
      </c>
      <c r="BZ20" s="125">
        <f t="shared" si="12"/>
        <v>0</v>
      </c>
      <c r="CA20" s="387">
        <f t="shared" si="13"/>
        <v>11180</v>
      </c>
      <c r="CB20" s="204"/>
      <c r="CC20" s="211">
        <v>2274</v>
      </c>
      <c r="CD20" s="277">
        <f>CC20/CC25*100</f>
        <v>1.178238341968912</v>
      </c>
      <c r="CE20" s="277">
        <f>CC20/CC26*100</f>
        <v>1.1903764814271955</v>
      </c>
      <c r="CF20" s="62"/>
      <c r="CG20" s="74"/>
      <c r="CH20" s="74">
        <v>24480</v>
      </c>
      <c r="CI20" s="74"/>
      <c r="CJ20" s="74"/>
      <c r="CK20" s="83"/>
      <c r="CL20" s="83"/>
      <c r="CM20" s="147">
        <f>CE20*CM26/100</f>
        <v>-138.0836718455547</v>
      </c>
      <c r="CN20" s="147">
        <f>CE20*CN26/100</f>
        <v>-457.1045688680431</v>
      </c>
      <c r="CO20" s="147">
        <f>CE20*CO26/100</f>
        <v>-119.03764814271955</v>
      </c>
      <c r="CP20" s="147">
        <v>-6000</v>
      </c>
      <c r="CQ20" s="147">
        <v>-4000</v>
      </c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245">
        <f t="shared" si="14"/>
        <v>16039.774111143684</v>
      </c>
      <c r="DC20" s="248">
        <f t="shared" si="15"/>
        <v>1559.7741111436826</v>
      </c>
      <c r="DD20" s="249">
        <f t="shared" si="16"/>
        <v>14480</v>
      </c>
      <c r="DE20" s="247">
        <v>1568</v>
      </c>
      <c r="DF20" s="71"/>
      <c r="DG20" s="98">
        <v>720</v>
      </c>
      <c r="DH20" s="128"/>
      <c r="DI20" s="128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271">
        <f t="shared" si="17"/>
        <v>2288</v>
      </c>
      <c r="EL20" s="454">
        <f t="shared" si="18"/>
        <v>1568</v>
      </c>
      <c r="EM20" s="453">
        <f t="shared" si="19"/>
        <v>720</v>
      </c>
      <c r="EN20" s="68"/>
      <c r="EO20" s="68"/>
      <c r="EP20" s="81"/>
      <c r="EQ20" s="81"/>
      <c r="ER20" s="81"/>
      <c r="ES20" s="81"/>
      <c r="ET20" s="81"/>
      <c r="EU20" s="81"/>
      <c r="EV20" s="81"/>
      <c r="EW20" s="81"/>
      <c r="EX20" s="141">
        <f t="shared" si="20"/>
        <v>0</v>
      </c>
      <c r="EY20" s="216"/>
      <c r="EZ20" s="221"/>
      <c r="FA20" s="223">
        <v>12170</v>
      </c>
      <c r="FB20" s="71">
        <f>FA20/FA25*100</f>
        <v>4.737805115428038</v>
      </c>
      <c r="FC20" s="225">
        <v>45369</v>
      </c>
      <c r="FD20" s="111"/>
      <c r="FE20" s="151"/>
      <c r="FF20" s="151"/>
      <c r="FG20" s="111">
        <f t="shared" si="21"/>
        <v>45369</v>
      </c>
      <c r="FH20" s="68">
        <v>8970</v>
      </c>
      <c r="FI20" s="119">
        <f>FH20/FH25*100</f>
        <v>3.4610887960272723</v>
      </c>
      <c r="FJ20" s="119">
        <f>FH20/FH26*100</f>
        <v>3.688519534350109</v>
      </c>
      <c r="FK20" s="228">
        <v>109002</v>
      </c>
      <c r="FL20" s="113"/>
      <c r="FM20" s="113">
        <f>FJ20*FM26/100</f>
        <v>-35040.93557632604</v>
      </c>
      <c r="FN20" s="119"/>
      <c r="FO20" s="113"/>
      <c r="FP20" s="129"/>
      <c r="FQ20" s="129"/>
      <c r="FR20" s="129"/>
      <c r="FS20" s="129"/>
      <c r="FT20" s="140">
        <f>SUM(FK20:FR20)</f>
        <v>73961.06442367396</v>
      </c>
      <c r="FU20" s="457">
        <f t="shared" si="22"/>
        <v>73961.06442367396</v>
      </c>
      <c r="FV20" s="457">
        <f t="shared" si="23"/>
        <v>0</v>
      </c>
      <c r="FW20" s="75"/>
      <c r="FX20" s="75"/>
      <c r="FY20" s="85"/>
      <c r="FZ20" s="143"/>
      <c r="GA20" s="143">
        <f t="shared" si="24"/>
        <v>0</v>
      </c>
      <c r="GB20" s="459">
        <f t="shared" si="25"/>
        <v>0</v>
      </c>
      <c r="GC20" s="459">
        <f t="shared" si="26"/>
        <v>0</v>
      </c>
      <c r="GD20" s="208">
        <v>23715</v>
      </c>
      <c r="GE20" s="62"/>
      <c r="GF20" s="153"/>
      <c r="GG20" s="153"/>
      <c r="GH20" s="182"/>
      <c r="GI20" s="121">
        <f t="shared" si="27"/>
        <v>23715</v>
      </c>
      <c r="GJ20" s="32">
        <f t="shared" si="0"/>
        <v>2327927.4595545637</v>
      </c>
      <c r="GK20" s="4"/>
      <c r="GN20" s="5"/>
      <c r="GO20" s="5"/>
      <c r="GP20" s="5"/>
      <c r="GQ20" s="5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5"/>
    </row>
    <row r="21" spans="1:221" ht="13.5" thickBot="1">
      <c r="A21" s="4" t="s">
        <v>68</v>
      </c>
      <c r="B21" s="4">
        <v>31</v>
      </c>
      <c r="C21" s="4">
        <v>4</v>
      </c>
      <c r="D21" s="17">
        <v>1087837</v>
      </c>
      <c r="E21" s="16">
        <f>D21/D25*100</f>
        <v>3.4888487639671077</v>
      </c>
      <c r="F21" s="16">
        <f>D21/D26*100</f>
        <v>3.507135914819538</v>
      </c>
      <c r="G21" s="18">
        <v>152310</v>
      </c>
      <c r="H21" s="16">
        <f>G21/G25*100</f>
        <v>3.5948452878283654</v>
      </c>
      <c r="I21" s="16">
        <f>G21/G26*100</f>
        <v>3.6235383682063116</v>
      </c>
      <c r="J21" s="17"/>
      <c r="K21" s="198">
        <f t="shared" si="1"/>
        <v>1240147</v>
      </c>
      <c r="L21" s="63">
        <f>K21/K25*100</f>
        <v>3.48344792939888</v>
      </c>
      <c r="M21" s="63">
        <f>F21*M26/100</f>
        <v>-56166.88688991235</v>
      </c>
      <c r="N21" s="63"/>
      <c r="O21" s="63">
        <f>F21*O26/100</f>
        <v>11007.146068661119</v>
      </c>
      <c r="P21" s="63"/>
      <c r="Q21" s="63">
        <f>I21*Q26/100</f>
        <v>21668.759441873743</v>
      </c>
      <c r="R21" s="63"/>
      <c r="S21" s="63"/>
      <c r="T21" s="79"/>
      <c r="U21" s="79"/>
      <c r="V21" s="79"/>
      <c r="W21" s="79"/>
      <c r="X21" s="79"/>
      <c r="Y21" s="176"/>
      <c r="Z21" s="138">
        <f t="shared" si="2"/>
        <v>1216656.0186206223</v>
      </c>
      <c r="AA21" s="461">
        <f t="shared" si="3"/>
        <v>1042677.2591787488</v>
      </c>
      <c r="AB21" s="461">
        <f t="shared" si="4"/>
        <v>0</v>
      </c>
      <c r="AC21" s="461">
        <f t="shared" si="5"/>
        <v>173978.75944187376</v>
      </c>
      <c r="AD21" s="461"/>
      <c r="AE21" s="258">
        <v>275055</v>
      </c>
      <c r="AF21" s="267">
        <v>239330</v>
      </c>
      <c r="AG21" s="254"/>
      <c r="AH21" s="254">
        <v>35800</v>
      </c>
      <c r="AI21" s="268"/>
      <c r="AJ21" s="260">
        <f>AJ26*F21/100</f>
        <v>-12345.118420164774</v>
      </c>
      <c r="AK21" s="66"/>
      <c r="AL21" s="66">
        <f>F21*AL26/100</f>
        <v>2421.677349182891</v>
      </c>
      <c r="AM21" s="66"/>
      <c r="AN21" s="66">
        <f>I21*AN26/100</f>
        <v>4739.588185613856</v>
      </c>
      <c r="AO21" s="66"/>
      <c r="AP21" s="66"/>
      <c r="AQ21" s="66"/>
      <c r="AR21" s="80"/>
      <c r="AS21" s="80"/>
      <c r="AT21" s="80"/>
      <c r="AU21" s="80"/>
      <c r="AV21" s="80"/>
      <c r="AW21" s="80"/>
      <c r="AX21" s="179"/>
      <c r="AY21" s="139">
        <f t="shared" si="6"/>
        <v>269946.14711463195</v>
      </c>
      <c r="AZ21" s="234">
        <f t="shared" si="7"/>
        <v>229406.55892901812</v>
      </c>
      <c r="BA21" s="234">
        <f t="shared" si="8"/>
        <v>0</v>
      </c>
      <c r="BB21" s="234">
        <f t="shared" si="9"/>
        <v>40539.58818561386</v>
      </c>
      <c r="BC21" s="234"/>
      <c r="BD21" s="201">
        <v>690</v>
      </c>
      <c r="BE21" s="208"/>
      <c r="BF21" s="74"/>
      <c r="BG21" s="74"/>
      <c r="BH21" s="83"/>
      <c r="BI21" s="63"/>
      <c r="BJ21" s="147">
        <f>BJ26/B26*B21</f>
        <v>288.6035313001605</v>
      </c>
      <c r="BK21" s="147"/>
      <c r="BL21" s="147"/>
      <c r="BM21" s="147"/>
      <c r="BN21" s="147"/>
      <c r="BO21" s="147"/>
      <c r="BP21" s="83"/>
      <c r="BQ21" s="83"/>
      <c r="BR21" s="83"/>
      <c r="BS21" s="83"/>
      <c r="BT21" s="83"/>
      <c r="BU21" s="83"/>
      <c r="BV21" s="83"/>
      <c r="BW21" s="147"/>
      <c r="BX21" s="240">
        <f t="shared" si="10"/>
        <v>978.6035313001605</v>
      </c>
      <c r="BY21" s="392">
        <f t="shared" si="11"/>
        <v>978.6035313001605</v>
      </c>
      <c r="BZ21" s="125">
        <f t="shared" si="12"/>
        <v>0</v>
      </c>
      <c r="CA21" s="387">
        <f t="shared" si="13"/>
        <v>0</v>
      </c>
      <c r="CB21" s="204"/>
      <c r="CC21" s="211">
        <v>2274</v>
      </c>
      <c r="CD21" s="277">
        <f>CC21/CC25*100</f>
        <v>1.178238341968912</v>
      </c>
      <c r="CE21" s="277">
        <f>CC21/CC26*100</f>
        <v>1.1903764814271955</v>
      </c>
      <c r="CF21" s="62"/>
      <c r="CG21" s="74"/>
      <c r="CH21" s="74"/>
      <c r="CI21" s="74"/>
      <c r="CJ21" s="74"/>
      <c r="CK21" s="83"/>
      <c r="CL21" s="83"/>
      <c r="CM21" s="147">
        <f>CE21*CM26/100</f>
        <v>-138.0836718455547</v>
      </c>
      <c r="CN21" s="147">
        <f>CE21*CN26/100</f>
        <v>-457.1045688680431</v>
      </c>
      <c r="CO21" s="147">
        <f>CE21*CO26/100</f>
        <v>-119.03764814271955</v>
      </c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245">
        <f t="shared" si="14"/>
        <v>1559.7741111436826</v>
      </c>
      <c r="DC21" s="248">
        <f t="shared" si="15"/>
        <v>1559.7741111436826</v>
      </c>
      <c r="DD21" s="249">
        <f t="shared" si="16"/>
        <v>0</v>
      </c>
      <c r="DE21" s="247">
        <v>1078</v>
      </c>
      <c r="DF21" s="71"/>
      <c r="DG21" s="98"/>
      <c r="DH21" s="128"/>
      <c r="DI21" s="128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271">
        <f t="shared" si="17"/>
        <v>1078</v>
      </c>
      <c r="EL21" s="454">
        <f t="shared" si="18"/>
        <v>1078</v>
      </c>
      <c r="EM21" s="453">
        <f t="shared" si="19"/>
        <v>0</v>
      </c>
      <c r="EN21" s="68"/>
      <c r="EO21" s="68"/>
      <c r="EP21" s="81"/>
      <c r="EQ21" s="81"/>
      <c r="ER21" s="81"/>
      <c r="ES21" s="81"/>
      <c r="ET21" s="81"/>
      <c r="EU21" s="81"/>
      <c r="EV21" s="81"/>
      <c r="EW21" s="81"/>
      <c r="EX21" s="141">
        <f t="shared" si="20"/>
        <v>0</v>
      </c>
      <c r="EY21" s="216"/>
      <c r="EZ21" s="221"/>
      <c r="FA21" s="223">
        <v>14792</v>
      </c>
      <c r="FB21" s="71">
        <f>FA21/FA25*100</f>
        <v>5.758554911044497</v>
      </c>
      <c r="FC21" s="225">
        <v>55144</v>
      </c>
      <c r="FD21" s="111"/>
      <c r="FE21" s="151"/>
      <c r="FF21" s="151"/>
      <c r="FG21" s="111">
        <f t="shared" si="21"/>
        <v>55144</v>
      </c>
      <c r="FH21" s="68">
        <v>10163</v>
      </c>
      <c r="FI21" s="119">
        <f>FH21/FH25*100</f>
        <v>3.921409747382962</v>
      </c>
      <c r="FJ21" s="119">
        <f>FH21/FH26*100</f>
        <v>4.179088520356763</v>
      </c>
      <c r="FK21" s="228">
        <v>123499</v>
      </c>
      <c r="FL21" s="113">
        <v>15000</v>
      </c>
      <c r="FM21" s="113">
        <f>FJ21*FM26/100</f>
        <v>-39701.34094338925</v>
      </c>
      <c r="FN21" s="119"/>
      <c r="FO21" s="113"/>
      <c r="FP21" s="129"/>
      <c r="FQ21" s="129"/>
      <c r="FR21" s="129"/>
      <c r="FS21" s="129"/>
      <c r="FT21" s="140">
        <f>SUM(FK21:FR21)</f>
        <v>98797.65905661075</v>
      </c>
      <c r="FU21" s="457">
        <f t="shared" si="22"/>
        <v>83797.65905661075</v>
      </c>
      <c r="FV21" s="458">
        <f t="shared" si="23"/>
        <v>15000</v>
      </c>
      <c r="FW21" s="75"/>
      <c r="FX21" s="75"/>
      <c r="FY21" s="85"/>
      <c r="FZ21" s="143"/>
      <c r="GA21" s="143">
        <f t="shared" si="24"/>
        <v>0</v>
      </c>
      <c r="GB21" s="459">
        <f t="shared" si="25"/>
        <v>0</v>
      </c>
      <c r="GC21" s="459">
        <f t="shared" si="26"/>
        <v>0</v>
      </c>
      <c r="GD21" s="208">
        <v>23715</v>
      </c>
      <c r="GE21" s="62"/>
      <c r="GF21" s="153"/>
      <c r="GG21" s="153"/>
      <c r="GH21" s="182"/>
      <c r="GI21" s="121">
        <f t="shared" si="27"/>
        <v>23715</v>
      </c>
      <c r="GJ21" s="32">
        <f t="shared" si="0"/>
        <v>1667875.2024343088</v>
      </c>
      <c r="GK21" s="4"/>
      <c r="GN21" s="5"/>
      <c r="GO21" s="5"/>
      <c r="GP21" s="5"/>
      <c r="GQ21" s="5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5"/>
    </row>
    <row r="22" spans="1:221" ht="13.5" thickBot="1">
      <c r="A22" s="4" t="s">
        <v>69</v>
      </c>
      <c r="B22" s="4">
        <v>37</v>
      </c>
      <c r="C22" s="4">
        <v>4</v>
      </c>
      <c r="D22" s="17">
        <v>984133</v>
      </c>
      <c r="E22" s="16">
        <f>D22/D25*100</f>
        <v>3.1562552116072915</v>
      </c>
      <c r="F22" s="16">
        <f>D22/D26*100</f>
        <v>3.172799039984019</v>
      </c>
      <c r="G22" s="18">
        <v>100513</v>
      </c>
      <c r="H22" s="16">
        <f>G22/G25*100</f>
        <v>2.3723241048880075</v>
      </c>
      <c r="I22" s="16">
        <f>G22/G26*100</f>
        <v>2.3912593526591883</v>
      </c>
      <c r="J22" s="17"/>
      <c r="K22" s="198">
        <f t="shared" si="1"/>
        <v>1084646</v>
      </c>
      <c r="L22" s="63">
        <f>K22/K25*100</f>
        <v>3.046661293242477</v>
      </c>
      <c r="M22" s="63">
        <f>F22*M26/100</f>
        <v>-50812.47180931526</v>
      </c>
      <c r="N22" s="63"/>
      <c r="O22" s="63">
        <f>F22*O26/100</f>
        <v>9957.829786989843</v>
      </c>
      <c r="P22" s="63"/>
      <c r="Q22" s="63">
        <f>I22*Q26/100</f>
        <v>14299.730928901947</v>
      </c>
      <c r="R22" s="63"/>
      <c r="S22" s="63"/>
      <c r="T22" s="79"/>
      <c r="U22" s="79"/>
      <c r="V22" s="79"/>
      <c r="W22" s="79"/>
      <c r="X22" s="79"/>
      <c r="Y22" s="176"/>
      <c r="Z22" s="138">
        <f t="shared" si="2"/>
        <v>1058091.0889065766</v>
      </c>
      <c r="AA22" s="461">
        <f t="shared" si="3"/>
        <v>943278.3579776746</v>
      </c>
      <c r="AB22" s="461">
        <f t="shared" si="4"/>
        <v>0</v>
      </c>
      <c r="AC22" s="461">
        <f t="shared" si="5"/>
        <v>114812.73092890195</v>
      </c>
      <c r="AD22" s="461"/>
      <c r="AE22" s="258">
        <v>240100</v>
      </c>
      <c r="AF22" s="267">
        <v>216510</v>
      </c>
      <c r="AG22" s="254"/>
      <c r="AH22" s="254">
        <v>23620</v>
      </c>
      <c r="AI22" s="268"/>
      <c r="AJ22" s="260">
        <f>AJ26*F22/100</f>
        <v>-11168.252620743748</v>
      </c>
      <c r="AK22" s="66"/>
      <c r="AL22" s="66">
        <f>F22*AL26/100</f>
        <v>2190.817737108965</v>
      </c>
      <c r="AM22" s="66"/>
      <c r="AN22" s="66">
        <f>I22*AN26/100</f>
        <v>3127.767233278218</v>
      </c>
      <c r="AO22" s="66"/>
      <c r="AP22" s="66"/>
      <c r="AQ22" s="66"/>
      <c r="AR22" s="80"/>
      <c r="AS22" s="80"/>
      <c r="AT22" s="80"/>
      <c r="AU22" s="80"/>
      <c r="AV22" s="80"/>
      <c r="AW22" s="80"/>
      <c r="AX22" s="179"/>
      <c r="AY22" s="139">
        <f t="shared" si="6"/>
        <v>234280.33234964343</v>
      </c>
      <c r="AZ22" s="234">
        <f t="shared" si="7"/>
        <v>207532.5651163652</v>
      </c>
      <c r="BA22" s="234">
        <f t="shared" si="8"/>
        <v>0</v>
      </c>
      <c r="BB22" s="234">
        <f t="shared" si="9"/>
        <v>26747.767233278217</v>
      </c>
      <c r="BC22" s="234"/>
      <c r="BD22" s="201">
        <v>715</v>
      </c>
      <c r="BE22" s="208"/>
      <c r="BF22" s="74"/>
      <c r="BG22" s="74"/>
      <c r="BH22" s="83"/>
      <c r="BI22" s="63"/>
      <c r="BJ22" s="147">
        <f>BJ26/B26*B22</f>
        <v>344.4622792937399</v>
      </c>
      <c r="BK22" s="147"/>
      <c r="BL22" s="147"/>
      <c r="BM22" s="147"/>
      <c r="BN22" s="147"/>
      <c r="BO22" s="147"/>
      <c r="BP22" s="83"/>
      <c r="BQ22" s="83"/>
      <c r="BR22" s="83"/>
      <c r="BS22" s="83"/>
      <c r="BT22" s="83"/>
      <c r="BU22" s="83"/>
      <c r="BV22" s="83"/>
      <c r="BW22" s="147"/>
      <c r="BX22" s="240">
        <f t="shared" si="10"/>
        <v>1059.4622792937398</v>
      </c>
      <c r="BY22" s="392">
        <f t="shared" si="11"/>
        <v>1059.4622792937398</v>
      </c>
      <c r="BZ22" s="125">
        <f t="shared" si="12"/>
        <v>0</v>
      </c>
      <c r="CA22" s="387">
        <f t="shared" si="13"/>
        <v>0</v>
      </c>
      <c r="CB22" s="204"/>
      <c r="CC22" s="211">
        <v>2274</v>
      </c>
      <c r="CD22" s="277">
        <f>CC22/CC25*100</f>
        <v>1.178238341968912</v>
      </c>
      <c r="CE22" s="277">
        <f>CC22/CC26*100</f>
        <v>1.1903764814271955</v>
      </c>
      <c r="CF22" s="62"/>
      <c r="CG22" s="74">
        <v>12063</v>
      </c>
      <c r="CH22" s="74"/>
      <c r="CI22" s="74"/>
      <c r="CJ22" s="74"/>
      <c r="CK22" s="83"/>
      <c r="CL22" s="83"/>
      <c r="CM22" s="147">
        <f>CE22*CM26/100</f>
        <v>-138.0836718455547</v>
      </c>
      <c r="CN22" s="147">
        <f>CE22*CN26/100</f>
        <v>-457.1045688680431</v>
      </c>
      <c r="CO22" s="147">
        <f>CE22*CO26/100</f>
        <v>-119.03764814271955</v>
      </c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245">
        <f t="shared" si="14"/>
        <v>13622.774111143684</v>
      </c>
      <c r="DC22" s="248">
        <f t="shared" si="15"/>
        <v>1559.7741111436826</v>
      </c>
      <c r="DD22" s="249">
        <f t="shared" si="16"/>
        <v>12063</v>
      </c>
      <c r="DE22" s="247">
        <v>1323</v>
      </c>
      <c r="DF22" s="71"/>
      <c r="DG22" s="98"/>
      <c r="DH22" s="128"/>
      <c r="DI22" s="128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271">
        <f t="shared" si="17"/>
        <v>1323</v>
      </c>
      <c r="EL22" s="454">
        <f t="shared" si="18"/>
        <v>1323</v>
      </c>
      <c r="EM22" s="453">
        <f t="shared" si="19"/>
        <v>0</v>
      </c>
      <c r="EN22" s="68"/>
      <c r="EO22" s="68"/>
      <c r="EP22" s="81"/>
      <c r="EQ22" s="81"/>
      <c r="ER22" s="81"/>
      <c r="ES22" s="81"/>
      <c r="ET22" s="81"/>
      <c r="EU22" s="81"/>
      <c r="EV22" s="81"/>
      <c r="EW22" s="81"/>
      <c r="EX22" s="141">
        <f t="shared" si="20"/>
        <v>0</v>
      </c>
      <c r="EY22" s="216"/>
      <c r="EZ22" s="221"/>
      <c r="FA22" s="223">
        <v>10005</v>
      </c>
      <c r="FB22" s="71">
        <f>FA22/FA25*100</f>
        <v>3.894966325378596</v>
      </c>
      <c r="FC22" s="225">
        <v>37296</v>
      </c>
      <c r="FD22" s="111"/>
      <c r="FE22" s="151"/>
      <c r="FF22" s="151"/>
      <c r="FG22" s="111">
        <f t="shared" si="21"/>
        <v>37296</v>
      </c>
      <c r="FH22" s="68">
        <v>12675</v>
      </c>
      <c r="FI22" s="119">
        <f>FH22/FH25*100</f>
        <v>4.890668950908101</v>
      </c>
      <c r="FJ22" s="119">
        <f>FH22/FH26*100</f>
        <v>5.212038472451241</v>
      </c>
      <c r="FK22" s="228">
        <v>154025</v>
      </c>
      <c r="FL22" s="113"/>
      <c r="FM22" s="113">
        <f>FJ22*FM26/100</f>
        <v>-49514.36548828679</v>
      </c>
      <c r="FN22" s="119"/>
      <c r="FO22" s="113"/>
      <c r="FP22" s="129"/>
      <c r="FQ22" s="129"/>
      <c r="FR22" s="129"/>
      <c r="FS22" s="129"/>
      <c r="FT22" s="140">
        <f>SUM(FK22:FR22)</f>
        <v>104510.6345117132</v>
      </c>
      <c r="FU22" s="457">
        <f t="shared" si="22"/>
        <v>104510.6345117132</v>
      </c>
      <c r="FV22" s="457">
        <f t="shared" si="23"/>
        <v>0</v>
      </c>
      <c r="FW22" s="75"/>
      <c r="FX22" s="75"/>
      <c r="FY22" s="85"/>
      <c r="FZ22" s="143"/>
      <c r="GA22" s="143">
        <f t="shared" si="24"/>
        <v>0</v>
      </c>
      <c r="GB22" s="459">
        <f t="shared" si="25"/>
        <v>0</v>
      </c>
      <c r="GC22" s="459">
        <f t="shared" si="26"/>
        <v>0</v>
      </c>
      <c r="GD22" s="208">
        <v>23715</v>
      </c>
      <c r="GE22" s="62"/>
      <c r="GF22" s="153"/>
      <c r="GG22" s="153"/>
      <c r="GH22" s="182"/>
      <c r="GI22" s="121">
        <f t="shared" si="27"/>
        <v>23715</v>
      </c>
      <c r="GJ22" s="32">
        <f t="shared" si="0"/>
        <v>1473898.2921583706</v>
      </c>
      <c r="GK22" s="4"/>
      <c r="GN22" s="5"/>
      <c r="GO22" s="5"/>
      <c r="GP22" s="5"/>
      <c r="GQ22" s="5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5"/>
    </row>
    <row r="23" spans="1:221" ht="13.5" thickBot="1">
      <c r="A23" s="4" t="s">
        <v>70</v>
      </c>
      <c r="B23" s="4">
        <v>40</v>
      </c>
      <c r="C23" s="4">
        <v>5</v>
      </c>
      <c r="D23" s="17">
        <v>1145815</v>
      </c>
      <c r="E23" s="16">
        <f>D23/D25*100</f>
        <v>3.674792497851214</v>
      </c>
      <c r="F23" s="16">
        <f>D23/D26*100</f>
        <v>3.694054291441593</v>
      </c>
      <c r="G23" s="18">
        <v>125100</v>
      </c>
      <c r="H23" s="16">
        <f>G23/G25*100</f>
        <v>2.952630460950223</v>
      </c>
      <c r="I23" s="16">
        <f>G23/G26*100</f>
        <v>2.976197556710719</v>
      </c>
      <c r="J23" s="17"/>
      <c r="K23" s="198">
        <f t="shared" si="1"/>
        <v>1270915</v>
      </c>
      <c r="L23" s="63">
        <f>K23/K25*100</f>
        <v>3.569872140312381</v>
      </c>
      <c r="M23" s="63">
        <f>F23*M26/100</f>
        <v>-59160.39029906586</v>
      </c>
      <c r="N23" s="63"/>
      <c r="O23" s="63">
        <f>F23*O26/100</f>
        <v>11593.78939368944</v>
      </c>
      <c r="P23" s="63"/>
      <c r="Q23" s="63">
        <f>I23*Q26/100</f>
        <v>17797.6613891301</v>
      </c>
      <c r="R23" s="63"/>
      <c r="S23" s="63"/>
      <c r="T23" s="79"/>
      <c r="U23" s="79"/>
      <c r="V23" s="79"/>
      <c r="W23" s="79"/>
      <c r="X23" s="79"/>
      <c r="Y23" s="176"/>
      <c r="Z23" s="138">
        <f t="shared" si="2"/>
        <v>1241146.0604837537</v>
      </c>
      <c r="AA23" s="461">
        <f t="shared" si="3"/>
        <v>1098248.3990946235</v>
      </c>
      <c r="AB23" s="461">
        <f t="shared" si="4"/>
        <v>0</v>
      </c>
      <c r="AC23" s="461">
        <f t="shared" si="5"/>
        <v>142897.6613891301</v>
      </c>
      <c r="AD23" s="461"/>
      <c r="AE23" s="258">
        <v>281875</v>
      </c>
      <c r="AF23" s="267">
        <v>252080</v>
      </c>
      <c r="AG23" s="254"/>
      <c r="AH23" s="254">
        <v>29400</v>
      </c>
      <c r="AI23" s="268"/>
      <c r="AJ23" s="260">
        <f>AJ26*F23/100</f>
        <v>-13003.071105874407</v>
      </c>
      <c r="AK23" s="66"/>
      <c r="AL23" s="66">
        <f>F23*AL26/100</f>
        <v>2550.7444882404197</v>
      </c>
      <c r="AM23" s="66"/>
      <c r="AN23" s="66">
        <f>I23*AN26/100</f>
        <v>3892.8664041776206</v>
      </c>
      <c r="AO23" s="66"/>
      <c r="AP23" s="66"/>
      <c r="AQ23" s="66"/>
      <c r="AR23" s="80"/>
      <c r="AS23" s="80"/>
      <c r="AT23" s="80"/>
      <c r="AU23" s="80"/>
      <c r="AV23" s="80"/>
      <c r="AW23" s="80"/>
      <c r="AX23" s="179"/>
      <c r="AY23" s="139">
        <f t="shared" si="6"/>
        <v>274920.5397865436</v>
      </c>
      <c r="AZ23" s="234">
        <f t="shared" si="7"/>
        <v>241627.67338236602</v>
      </c>
      <c r="BA23" s="234">
        <f t="shared" si="8"/>
        <v>0</v>
      </c>
      <c r="BB23" s="234">
        <f t="shared" si="9"/>
        <v>33292.86640417762</v>
      </c>
      <c r="BC23" s="234"/>
      <c r="BD23" s="201">
        <v>933</v>
      </c>
      <c r="BE23" s="208"/>
      <c r="BF23" s="74"/>
      <c r="BG23" s="74"/>
      <c r="BH23" s="83"/>
      <c r="BI23" s="63"/>
      <c r="BJ23" s="147">
        <f>BJ26/B26*B23</f>
        <v>372.3916532905297</v>
      </c>
      <c r="BK23" s="147"/>
      <c r="BL23" s="147"/>
      <c r="BM23" s="147"/>
      <c r="BN23" s="147"/>
      <c r="BO23" s="147"/>
      <c r="BP23" s="83"/>
      <c r="BQ23" s="83"/>
      <c r="BR23" s="83"/>
      <c r="BS23" s="83"/>
      <c r="BT23" s="83"/>
      <c r="BU23" s="83"/>
      <c r="BV23" s="83"/>
      <c r="BW23" s="147"/>
      <c r="BX23" s="240">
        <f t="shared" si="10"/>
        <v>1305.3916532905296</v>
      </c>
      <c r="BY23" s="392">
        <f t="shared" si="11"/>
        <v>1305.3916532905296</v>
      </c>
      <c r="BZ23" s="125">
        <f t="shared" si="12"/>
        <v>0</v>
      </c>
      <c r="CA23" s="387">
        <f t="shared" si="13"/>
        <v>0</v>
      </c>
      <c r="CB23" s="204"/>
      <c r="CC23" s="211">
        <v>13645</v>
      </c>
      <c r="CD23" s="277">
        <f>CC23/CC25*100</f>
        <v>7.069948186528498</v>
      </c>
      <c r="CE23" s="277">
        <f>CC23/CC26*100</f>
        <v>7.142782361070396</v>
      </c>
      <c r="CF23" s="62"/>
      <c r="CG23" s="74"/>
      <c r="CH23" s="74"/>
      <c r="CI23" s="74"/>
      <c r="CJ23" s="74"/>
      <c r="CK23" s="83"/>
      <c r="CL23" s="83"/>
      <c r="CM23" s="147">
        <f>CE23*CM26/100</f>
        <v>-828.562753884166</v>
      </c>
      <c r="CN23" s="147">
        <f>CE23*CN26/100</f>
        <v>-2742.8284266510323</v>
      </c>
      <c r="CO23" s="147">
        <f>CE23*CO26/100</f>
        <v>-714.2782361070396</v>
      </c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245">
        <f t="shared" si="14"/>
        <v>9359.330583357761</v>
      </c>
      <c r="DC23" s="248">
        <f t="shared" si="15"/>
        <v>9359.330583357761</v>
      </c>
      <c r="DD23" s="249">
        <f t="shared" si="16"/>
        <v>0</v>
      </c>
      <c r="DE23" s="247">
        <v>1808</v>
      </c>
      <c r="DF23" s="71"/>
      <c r="DG23" s="98"/>
      <c r="DH23" s="128"/>
      <c r="DI23" s="128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271">
        <f t="shared" si="17"/>
        <v>1808</v>
      </c>
      <c r="EL23" s="454">
        <f t="shared" si="18"/>
        <v>1808</v>
      </c>
      <c r="EM23" s="453">
        <f t="shared" si="19"/>
        <v>0</v>
      </c>
      <c r="EN23" s="68"/>
      <c r="EO23" s="68"/>
      <c r="EP23" s="81"/>
      <c r="EQ23" s="81"/>
      <c r="ER23" s="81"/>
      <c r="ES23" s="81"/>
      <c r="ET23" s="81"/>
      <c r="EU23" s="81"/>
      <c r="EV23" s="81"/>
      <c r="EW23" s="81"/>
      <c r="EX23" s="141">
        <f t="shared" si="20"/>
        <v>0</v>
      </c>
      <c r="EY23" s="216"/>
      <c r="EZ23" s="221"/>
      <c r="FA23" s="223">
        <v>4870</v>
      </c>
      <c r="FB23" s="71">
        <f>FA23/FA25*100</f>
        <v>1.8959006501343092</v>
      </c>
      <c r="FC23" s="225">
        <v>18155</v>
      </c>
      <c r="FD23" s="111"/>
      <c r="FE23" s="151"/>
      <c r="FF23" s="151"/>
      <c r="FG23" s="111">
        <f t="shared" si="21"/>
        <v>18155</v>
      </c>
      <c r="FH23" s="68">
        <v>8953</v>
      </c>
      <c r="FI23" s="119">
        <f>FH23/FH25*100</f>
        <v>3.4545293189333517</v>
      </c>
      <c r="FJ23" s="119">
        <f>FH23/FH26*100</f>
        <v>3.681529029101062</v>
      </c>
      <c r="FK23" s="228">
        <v>108896</v>
      </c>
      <c r="FL23" s="113"/>
      <c r="FM23" s="113">
        <f>FJ23*FM26/100</f>
        <v>-34974.52577646009</v>
      </c>
      <c r="FN23" s="119"/>
      <c r="FO23" s="113"/>
      <c r="FP23" s="129"/>
      <c r="FQ23" s="129"/>
      <c r="FR23" s="129"/>
      <c r="FS23" s="129"/>
      <c r="FT23" s="140">
        <f>SUM(FK23:FR23)</f>
        <v>73921.4742235399</v>
      </c>
      <c r="FU23" s="457">
        <f t="shared" si="22"/>
        <v>73921.4742235399</v>
      </c>
      <c r="FV23" s="457">
        <f t="shared" si="23"/>
        <v>0</v>
      </c>
      <c r="FW23" s="75"/>
      <c r="FX23" s="75"/>
      <c r="FY23" s="85"/>
      <c r="FZ23" s="143"/>
      <c r="GA23" s="143">
        <f t="shared" si="24"/>
        <v>0</v>
      </c>
      <c r="GB23" s="459">
        <f t="shared" si="25"/>
        <v>0</v>
      </c>
      <c r="GC23" s="459">
        <f t="shared" si="26"/>
        <v>0</v>
      </c>
      <c r="GD23" s="208">
        <v>23715</v>
      </c>
      <c r="GE23" s="62"/>
      <c r="GF23" s="153"/>
      <c r="GG23" s="153"/>
      <c r="GH23" s="182"/>
      <c r="GI23" s="121">
        <f t="shared" si="27"/>
        <v>23715</v>
      </c>
      <c r="GJ23" s="32">
        <f t="shared" si="0"/>
        <v>1644330.7967304855</v>
      </c>
      <c r="GK23" s="4"/>
      <c r="GN23" s="5"/>
      <c r="GO23" s="5"/>
      <c r="GP23" s="5"/>
      <c r="GQ23" s="5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5"/>
    </row>
    <row r="24" spans="1:221" ht="12.75">
      <c r="A24" s="4" t="s">
        <v>5</v>
      </c>
      <c r="B24" s="4"/>
      <c r="C24" s="4"/>
      <c r="D24" s="17"/>
      <c r="E24" s="16"/>
      <c r="F24" s="16"/>
      <c r="G24" s="18"/>
      <c r="H24" s="16">
        <f>G24/G25*100</f>
        <v>0</v>
      </c>
      <c r="I24" s="16"/>
      <c r="J24" s="17"/>
      <c r="K24" s="198">
        <f t="shared" si="1"/>
        <v>0</v>
      </c>
      <c r="L24" s="63">
        <f>K24/K25*100</f>
        <v>0</v>
      </c>
      <c r="M24" s="63"/>
      <c r="N24" s="63"/>
      <c r="O24" s="63"/>
      <c r="P24" s="63"/>
      <c r="Q24" s="63"/>
      <c r="R24" s="63"/>
      <c r="S24" s="63"/>
      <c r="T24" s="79"/>
      <c r="U24" s="79"/>
      <c r="V24" s="79"/>
      <c r="W24" s="79"/>
      <c r="X24" s="79"/>
      <c r="Y24" s="176"/>
      <c r="Z24" s="138">
        <f t="shared" si="2"/>
        <v>0</v>
      </c>
      <c r="AA24" s="461">
        <f>D24</f>
        <v>0</v>
      </c>
      <c r="AB24" s="461">
        <f t="shared" si="4"/>
        <v>0</v>
      </c>
      <c r="AC24" s="461">
        <f>G24</f>
        <v>0</v>
      </c>
      <c r="AD24" s="461"/>
      <c r="AE24" s="258"/>
      <c r="AF24" s="267"/>
      <c r="AG24" s="254"/>
      <c r="AH24" s="254"/>
      <c r="AI24" s="268"/>
      <c r="AJ24" s="261"/>
      <c r="AK24" s="66"/>
      <c r="AL24" s="66"/>
      <c r="AM24" s="66"/>
      <c r="AN24" s="66"/>
      <c r="AO24" s="66"/>
      <c r="AP24" s="66"/>
      <c r="AQ24" s="66"/>
      <c r="AR24" s="80"/>
      <c r="AS24" s="80"/>
      <c r="AT24" s="80"/>
      <c r="AU24" s="80"/>
      <c r="AV24" s="80"/>
      <c r="AW24" s="80"/>
      <c r="AX24" s="179"/>
      <c r="AY24" s="139">
        <f t="shared" si="6"/>
        <v>0</v>
      </c>
      <c r="AZ24" s="234"/>
      <c r="BA24" s="234"/>
      <c r="BB24" s="234"/>
      <c r="BC24" s="234"/>
      <c r="BD24" s="201"/>
      <c r="BE24" s="208"/>
      <c r="BF24" s="74"/>
      <c r="BG24" s="74"/>
      <c r="BH24" s="83"/>
      <c r="BI24" s="63"/>
      <c r="BJ24" s="147"/>
      <c r="BK24" s="147"/>
      <c r="BL24" s="147"/>
      <c r="BM24" s="147"/>
      <c r="BN24" s="147"/>
      <c r="BO24" s="147"/>
      <c r="BP24" s="83"/>
      <c r="BQ24" s="83"/>
      <c r="BR24" s="83"/>
      <c r="BS24" s="83"/>
      <c r="BT24" s="83"/>
      <c r="BU24" s="83"/>
      <c r="BV24" s="83"/>
      <c r="BW24" s="147"/>
      <c r="BX24" s="240">
        <f t="shared" si="10"/>
        <v>0</v>
      </c>
      <c r="BY24" s="251">
        <f>BD24</f>
        <v>0</v>
      </c>
      <c r="BZ24" s="125">
        <f t="shared" si="12"/>
        <v>0</v>
      </c>
      <c r="CA24" s="387">
        <f t="shared" si="13"/>
        <v>0</v>
      </c>
      <c r="CB24" s="204"/>
      <c r="CC24" s="211"/>
      <c r="CD24" s="277"/>
      <c r="CE24" s="277"/>
      <c r="CF24" s="62"/>
      <c r="CG24" s="74"/>
      <c r="CH24" s="74"/>
      <c r="CI24" s="74"/>
      <c r="CJ24" s="74"/>
      <c r="CK24" s="83"/>
      <c r="CL24" s="83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245">
        <f t="shared" si="14"/>
        <v>0</v>
      </c>
      <c r="DC24" s="248">
        <f t="shared" si="15"/>
        <v>0</v>
      </c>
      <c r="DD24" s="249">
        <f t="shared" si="16"/>
        <v>0</v>
      </c>
      <c r="DE24" s="247"/>
      <c r="DF24" s="71"/>
      <c r="DG24" s="98"/>
      <c r="DH24" s="128"/>
      <c r="DI24" s="128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271">
        <f t="shared" si="17"/>
        <v>0</v>
      </c>
      <c r="EL24" s="454">
        <f t="shared" si="18"/>
        <v>0</v>
      </c>
      <c r="EM24" s="453">
        <f t="shared" si="19"/>
        <v>0</v>
      </c>
      <c r="EN24" s="68"/>
      <c r="EO24" s="68"/>
      <c r="EP24" s="81"/>
      <c r="EQ24" s="81"/>
      <c r="ER24" s="81"/>
      <c r="ES24" s="81"/>
      <c r="ET24" s="81"/>
      <c r="EU24" s="81"/>
      <c r="EV24" s="81"/>
      <c r="EW24" s="81"/>
      <c r="EX24" s="141">
        <f t="shared" si="20"/>
        <v>0</v>
      </c>
      <c r="EY24" s="216"/>
      <c r="EZ24" s="221"/>
      <c r="FA24" s="223"/>
      <c r="FB24" s="71"/>
      <c r="FC24" s="225"/>
      <c r="FD24" s="111"/>
      <c r="FE24" s="151"/>
      <c r="FF24" s="151"/>
      <c r="FG24" s="111">
        <f t="shared" si="21"/>
        <v>0</v>
      </c>
      <c r="FH24" s="68"/>
      <c r="FI24" s="119">
        <f>FH24/FH25*100</f>
        <v>0</v>
      </c>
      <c r="FJ24" s="119"/>
      <c r="FK24" s="228"/>
      <c r="FL24" s="113"/>
      <c r="FM24" s="113"/>
      <c r="FN24" s="119"/>
      <c r="FO24" s="113"/>
      <c r="FP24" s="129"/>
      <c r="FQ24" s="129"/>
      <c r="FR24" s="129"/>
      <c r="FS24" s="129"/>
      <c r="FT24" s="140">
        <f>SUM(FK24:FR24)</f>
        <v>0</v>
      </c>
      <c r="FU24" s="457">
        <f>FK24</f>
        <v>0</v>
      </c>
      <c r="FV24" s="457">
        <f t="shared" si="23"/>
        <v>0</v>
      </c>
      <c r="FW24" s="75"/>
      <c r="FX24" s="75"/>
      <c r="FY24" s="85"/>
      <c r="FZ24" s="143"/>
      <c r="GA24" s="143">
        <f t="shared" si="24"/>
        <v>0</v>
      </c>
      <c r="GB24" s="459">
        <f t="shared" si="25"/>
        <v>0</v>
      </c>
      <c r="GC24" s="459">
        <f t="shared" si="26"/>
        <v>0</v>
      </c>
      <c r="GD24" s="208"/>
      <c r="GE24" s="62"/>
      <c r="GF24" s="153"/>
      <c r="GG24" s="153"/>
      <c r="GH24" s="182"/>
      <c r="GI24" s="121">
        <f t="shared" si="27"/>
        <v>0</v>
      </c>
      <c r="GJ24" s="32">
        <f t="shared" si="0"/>
        <v>0</v>
      </c>
      <c r="GK24" s="4"/>
      <c r="GN24" s="5"/>
      <c r="GO24" s="5"/>
      <c r="GP24" s="5"/>
      <c r="GQ24" s="5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5"/>
    </row>
    <row r="25" spans="1:193" s="173" customFormat="1" ht="14.25" customHeight="1" thickBot="1">
      <c r="A25" s="172"/>
      <c r="B25" s="172">
        <f>SUM(B6:B24)</f>
        <v>1328</v>
      </c>
      <c r="C25" s="172">
        <f>SUM(C6:C24)</f>
        <v>118</v>
      </c>
      <c r="D25" s="19">
        <f aca="true" t="shared" si="28" ref="D25:J25">SUM(D6:D24)</f>
        <v>31180400</v>
      </c>
      <c r="E25" s="19">
        <f t="shared" si="28"/>
        <v>100</v>
      </c>
      <c r="F25" s="19">
        <f t="shared" si="28"/>
        <v>99.99999999999997</v>
      </c>
      <c r="G25" s="19">
        <f t="shared" si="28"/>
        <v>4236900</v>
      </c>
      <c r="H25" s="19">
        <f t="shared" si="28"/>
        <v>99.99999999999999</v>
      </c>
      <c r="I25" s="19">
        <f t="shared" si="28"/>
        <v>100.00000000000001</v>
      </c>
      <c r="J25" s="19">
        <f t="shared" si="28"/>
        <v>183835</v>
      </c>
      <c r="K25" s="375">
        <f aca="true" t="shared" si="29" ref="K25:AP25">SUM(K6:K24)</f>
        <v>35601135</v>
      </c>
      <c r="L25" s="64">
        <f t="shared" si="29"/>
        <v>100.00000000000001</v>
      </c>
      <c r="M25" s="375">
        <f t="shared" si="29"/>
        <v>-1601503.0000000002</v>
      </c>
      <c r="N25" s="375">
        <f t="shared" si="29"/>
        <v>-50300</v>
      </c>
      <c r="O25" s="375">
        <f t="shared" si="29"/>
        <v>313850.00000000006</v>
      </c>
      <c r="P25" s="375">
        <f t="shared" si="29"/>
        <v>-9643</v>
      </c>
      <c r="Q25" s="64">
        <f t="shared" si="29"/>
        <v>598000</v>
      </c>
      <c r="R25" s="64">
        <f t="shared" si="29"/>
        <v>0</v>
      </c>
      <c r="S25" s="64">
        <f t="shared" si="29"/>
        <v>0</v>
      </c>
      <c r="T25" s="64">
        <f t="shared" si="29"/>
        <v>0</v>
      </c>
      <c r="U25" s="64">
        <f t="shared" si="29"/>
        <v>0</v>
      </c>
      <c r="V25" s="164">
        <f t="shared" si="29"/>
        <v>0</v>
      </c>
      <c r="W25" s="164">
        <f t="shared" si="29"/>
        <v>0</v>
      </c>
      <c r="X25" s="164">
        <f t="shared" si="29"/>
        <v>0</v>
      </c>
      <c r="Y25" s="375">
        <f t="shared" si="29"/>
        <v>0</v>
      </c>
      <c r="Z25" s="177">
        <f t="shared" si="29"/>
        <v>34851539</v>
      </c>
      <c r="AA25" s="177">
        <f t="shared" si="29"/>
        <v>29892747.000000004</v>
      </c>
      <c r="AB25" s="177">
        <f>SUM(AB6:AB24)</f>
        <v>123892</v>
      </c>
      <c r="AC25" s="177">
        <f t="shared" si="29"/>
        <v>4834900</v>
      </c>
      <c r="AD25" s="376">
        <f t="shared" si="29"/>
        <v>0</v>
      </c>
      <c r="AE25" s="377">
        <f t="shared" si="29"/>
        <v>7895844</v>
      </c>
      <c r="AF25" s="378">
        <f t="shared" si="29"/>
        <v>6859700</v>
      </c>
      <c r="AG25" s="379">
        <f t="shared" si="29"/>
        <v>40444</v>
      </c>
      <c r="AH25" s="379">
        <f t="shared" si="29"/>
        <v>995700</v>
      </c>
      <c r="AI25" s="283">
        <f t="shared" si="29"/>
        <v>0</v>
      </c>
      <c r="AJ25" s="284">
        <f t="shared" si="29"/>
        <v>-352000.00000000006</v>
      </c>
      <c r="AK25" s="67">
        <f t="shared" si="29"/>
        <v>-11162</v>
      </c>
      <c r="AL25" s="67">
        <f t="shared" si="29"/>
        <v>69050</v>
      </c>
      <c r="AM25" s="67">
        <f t="shared" si="29"/>
        <v>-2110</v>
      </c>
      <c r="AN25" s="67">
        <f t="shared" si="29"/>
        <v>130800.00000000001</v>
      </c>
      <c r="AO25" s="96">
        <f t="shared" si="29"/>
        <v>0</v>
      </c>
      <c r="AP25" s="96">
        <f t="shared" si="29"/>
        <v>0</v>
      </c>
      <c r="AQ25" s="96">
        <f aca="true" t="shared" si="30" ref="AQ25:BV25">SUM(AQ6:AQ24)</f>
        <v>0</v>
      </c>
      <c r="AR25" s="96">
        <f t="shared" si="30"/>
        <v>0</v>
      </c>
      <c r="AS25" s="96">
        <f t="shared" si="30"/>
        <v>0</v>
      </c>
      <c r="AT25" s="96">
        <f t="shared" si="30"/>
        <v>0</v>
      </c>
      <c r="AU25" s="165">
        <f t="shared" si="30"/>
        <v>0</v>
      </c>
      <c r="AV25" s="96">
        <f t="shared" si="30"/>
        <v>0</v>
      </c>
      <c r="AW25" s="96">
        <f t="shared" si="30"/>
        <v>0</v>
      </c>
      <c r="AX25" s="67">
        <f t="shared" si="30"/>
        <v>0</v>
      </c>
      <c r="AY25" s="278">
        <f t="shared" si="30"/>
        <v>7730421.999999999</v>
      </c>
      <c r="AZ25" s="278">
        <f t="shared" si="30"/>
        <v>6576749.999999999</v>
      </c>
      <c r="BA25" s="278">
        <f t="shared" si="30"/>
        <v>27172</v>
      </c>
      <c r="BB25" s="278">
        <f t="shared" si="30"/>
        <v>1126500</v>
      </c>
      <c r="BC25" s="139">
        <f t="shared" si="30"/>
        <v>0</v>
      </c>
      <c r="BD25" s="380">
        <f t="shared" si="30"/>
        <v>22000</v>
      </c>
      <c r="BE25" s="69">
        <f t="shared" si="30"/>
        <v>56070</v>
      </c>
      <c r="BF25" s="69">
        <f t="shared" si="30"/>
        <v>1900</v>
      </c>
      <c r="BG25" s="69">
        <f t="shared" si="30"/>
        <v>8300</v>
      </c>
      <c r="BH25" s="69">
        <f t="shared" si="30"/>
        <v>25272</v>
      </c>
      <c r="BI25" s="69">
        <f t="shared" si="30"/>
        <v>10000</v>
      </c>
      <c r="BJ25" s="69">
        <f t="shared" si="30"/>
        <v>11600</v>
      </c>
      <c r="BK25" s="69">
        <f t="shared" si="30"/>
        <v>6000</v>
      </c>
      <c r="BL25" s="69">
        <f t="shared" si="30"/>
        <v>3280</v>
      </c>
      <c r="BM25" s="69">
        <f t="shared" si="30"/>
        <v>0</v>
      </c>
      <c r="BN25" s="69">
        <f t="shared" si="30"/>
        <v>0</v>
      </c>
      <c r="BO25" s="69">
        <f t="shared" si="30"/>
        <v>0</v>
      </c>
      <c r="BP25" s="69">
        <f t="shared" si="30"/>
        <v>0</v>
      </c>
      <c r="BQ25" s="69">
        <f t="shared" si="30"/>
        <v>0</v>
      </c>
      <c r="BR25" s="69">
        <f t="shared" si="30"/>
        <v>0</v>
      </c>
      <c r="BS25" s="69">
        <f t="shared" si="30"/>
        <v>0</v>
      </c>
      <c r="BT25" s="69">
        <f t="shared" si="30"/>
        <v>0</v>
      </c>
      <c r="BU25" s="69">
        <f t="shared" si="30"/>
        <v>0</v>
      </c>
      <c r="BV25" s="69">
        <f t="shared" si="30"/>
        <v>0</v>
      </c>
      <c r="BW25" s="239">
        <f>SUM(BW6:BW24)</f>
        <v>0</v>
      </c>
      <c r="BX25" s="402">
        <f>SUM(BD25:BV25)</f>
        <v>144422</v>
      </c>
      <c r="BY25" s="279">
        <f aca="true" t="shared" si="31" ref="BY25:DA25">SUM(BY6:BY24)</f>
        <v>43600</v>
      </c>
      <c r="BZ25" s="279">
        <f t="shared" si="31"/>
        <v>81342</v>
      </c>
      <c r="CA25" s="402">
        <f t="shared" si="31"/>
        <v>19480</v>
      </c>
      <c r="CB25" s="393">
        <f t="shared" si="31"/>
        <v>2000</v>
      </c>
      <c r="CC25" s="381">
        <f t="shared" si="31"/>
        <v>193000</v>
      </c>
      <c r="CD25" s="381">
        <f t="shared" si="31"/>
        <v>100.60532698642355</v>
      </c>
      <c r="CE25" s="381">
        <f t="shared" si="31"/>
        <v>100</v>
      </c>
      <c r="CF25" s="70">
        <f t="shared" si="31"/>
        <v>51315</v>
      </c>
      <c r="CG25" s="70">
        <f t="shared" si="31"/>
        <v>132894</v>
      </c>
      <c r="CH25" s="70">
        <f t="shared" si="31"/>
        <v>31734</v>
      </c>
      <c r="CI25" s="70">
        <f t="shared" si="31"/>
        <v>24476</v>
      </c>
      <c r="CJ25" s="70">
        <f t="shared" si="31"/>
        <v>56216</v>
      </c>
      <c r="CK25" s="70">
        <f t="shared" si="31"/>
        <v>-11203</v>
      </c>
      <c r="CL25" s="70">
        <f t="shared" si="31"/>
        <v>-15000</v>
      </c>
      <c r="CM25" s="274">
        <f t="shared" si="31"/>
        <v>-11599.999999999996</v>
      </c>
      <c r="CN25" s="274">
        <f t="shared" si="31"/>
        <v>-38400.00000000001</v>
      </c>
      <c r="CO25" s="70">
        <f t="shared" si="31"/>
        <v>-9999.999999999998</v>
      </c>
      <c r="CP25" s="70">
        <f t="shared" si="31"/>
        <v>-6000</v>
      </c>
      <c r="CQ25" s="70">
        <f t="shared" si="31"/>
        <v>-4000</v>
      </c>
      <c r="CR25" s="70">
        <f t="shared" si="31"/>
        <v>0</v>
      </c>
      <c r="CS25" s="70">
        <f t="shared" si="31"/>
        <v>0</v>
      </c>
      <c r="CT25" s="70">
        <f t="shared" si="31"/>
        <v>0</v>
      </c>
      <c r="CU25" s="70">
        <f t="shared" si="31"/>
        <v>0</v>
      </c>
      <c r="CV25" s="70">
        <f t="shared" si="31"/>
        <v>0</v>
      </c>
      <c r="CW25" s="166">
        <f t="shared" si="31"/>
        <v>0</v>
      </c>
      <c r="CX25" s="169">
        <f t="shared" si="31"/>
        <v>0</v>
      </c>
      <c r="CY25" s="169">
        <f t="shared" si="31"/>
        <v>0</v>
      </c>
      <c r="CZ25" s="169">
        <f t="shared" si="31"/>
        <v>0</v>
      </c>
      <c r="DA25" s="180">
        <f t="shared" si="31"/>
        <v>0</v>
      </c>
      <c r="DB25" s="405">
        <f>SUM(DB6:DB24)</f>
        <v>393431.99999999994</v>
      </c>
      <c r="DC25" s="394">
        <f aca="true" t="shared" si="32" ref="DC25:EJ25">SUM(DC6:DC24)</f>
        <v>133000</v>
      </c>
      <c r="DD25" s="394">
        <f t="shared" si="32"/>
        <v>260432</v>
      </c>
      <c r="DE25" s="382">
        <f t="shared" si="32"/>
        <v>104200</v>
      </c>
      <c r="DF25" s="72">
        <f t="shared" si="32"/>
        <v>10000</v>
      </c>
      <c r="DG25" s="110">
        <f t="shared" si="32"/>
        <v>720</v>
      </c>
      <c r="DH25" s="110">
        <f t="shared" si="32"/>
        <v>0</v>
      </c>
      <c r="DI25" s="110">
        <f t="shared" si="32"/>
        <v>0</v>
      </c>
      <c r="DJ25" s="72">
        <f t="shared" si="32"/>
        <v>0</v>
      </c>
      <c r="DK25" s="72">
        <f t="shared" si="32"/>
        <v>0</v>
      </c>
      <c r="DL25" s="72">
        <f t="shared" si="32"/>
        <v>0</v>
      </c>
      <c r="DM25" s="110">
        <f t="shared" si="32"/>
        <v>0</v>
      </c>
      <c r="DN25" s="110">
        <f t="shared" si="32"/>
        <v>0</v>
      </c>
      <c r="DO25" s="110">
        <f t="shared" si="32"/>
        <v>0</v>
      </c>
      <c r="DP25" s="72">
        <f t="shared" si="32"/>
        <v>0</v>
      </c>
      <c r="DQ25" s="72">
        <f t="shared" si="32"/>
        <v>0</v>
      </c>
      <c r="DR25" s="72">
        <f t="shared" si="32"/>
        <v>0</v>
      </c>
      <c r="DS25" s="110">
        <f t="shared" si="32"/>
        <v>0</v>
      </c>
      <c r="DT25" s="72">
        <f t="shared" si="32"/>
        <v>0</v>
      </c>
      <c r="DU25" s="72">
        <f t="shared" si="32"/>
        <v>0</v>
      </c>
      <c r="DV25" s="72">
        <f t="shared" si="32"/>
        <v>0</v>
      </c>
      <c r="DW25" s="72">
        <f t="shared" si="32"/>
        <v>0</v>
      </c>
      <c r="DX25" s="72">
        <f t="shared" si="32"/>
        <v>0</v>
      </c>
      <c r="DY25" s="72">
        <f t="shared" si="32"/>
        <v>0</v>
      </c>
      <c r="DZ25" s="72">
        <f t="shared" si="32"/>
        <v>0</v>
      </c>
      <c r="EA25" s="72">
        <f t="shared" si="32"/>
        <v>0</v>
      </c>
      <c r="EB25" s="72">
        <f t="shared" si="32"/>
        <v>0</v>
      </c>
      <c r="EC25" s="72">
        <f t="shared" si="32"/>
        <v>0</v>
      </c>
      <c r="ED25" s="72">
        <f t="shared" si="32"/>
        <v>0</v>
      </c>
      <c r="EE25" s="72">
        <f t="shared" si="32"/>
        <v>0</v>
      </c>
      <c r="EF25" s="72">
        <f t="shared" si="32"/>
        <v>0</v>
      </c>
      <c r="EG25" s="72">
        <f t="shared" si="32"/>
        <v>0</v>
      </c>
      <c r="EH25" s="72">
        <f t="shared" si="32"/>
        <v>0</v>
      </c>
      <c r="EI25" s="72">
        <f t="shared" si="32"/>
        <v>0</v>
      </c>
      <c r="EJ25" s="72">
        <f t="shared" si="32"/>
        <v>0</v>
      </c>
      <c r="EK25" s="406">
        <f t="shared" si="17"/>
        <v>114920</v>
      </c>
      <c r="EL25" s="396">
        <f>SUM(EL6:EL24)</f>
        <v>104200</v>
      </c>
      <c r="EM25" s="403">
        <f>SUM(EM6:EM24)</f>
        <v>10720</v>
      </c>
      <c r="EN25" s="155">
        <f>SUM(EN6:EN24)</f>
        <v>0</v>
      </c>
      <c r="EO25" s="155">
        <f>SUM(EO6:EO24)</f>
        <v>0</v>
      </c>
      <c r="EP25" s="155">
        <f>SUM(EP6:EP24)</f>
        <v>0</v>
      </c>
      <c r="EQ25" s="155">
        <f>SUM(EQ6:EQ24)</f>
        <v>0</v>
      </c>
      <c r="ER25" s="155">
        <f>SUM(ER6:ER24)</f>
        <v>0</v>
      </c>
      <c r="ES25" s="155">
        <f>SUM(ES6:ES24)</f>
        <v>0</v>
      </c>
      <c r="ET25" s="155">
        <f>SUM(ET6:ET24)</f>
        <v>0</v>
      </c>
      <c r="EU25" s="155">
        <f>SUM(EU6:EU24)</f>
        <v>0</v>
      </c>
      <c r="EV25" s="155">
        <f>SUM(EV6:EV24)</f>
        <v>0</v>
      </c>
      <c r="EW25" s="155">
        <f>SUM(EW6:EW24)</f>
        <v>0</v>
      </c>
      <c r="EX25" s="141">
        <f t="shared" si="20"/>
        <v>0</v>
      </c>
      <c r="EY25" s="397">
        <f>SUM(EY6:EY24)</f>
        <v>1000000</v>
      </c>
      <c r="EZ25" s="398">
        <f>SUM(EZ6:EZ24)</f>
        <v>26000</v>
      </c>
      <c r="FA25" s="131">
        <f>SUM(FA6:FA24)</f>
        <v>256870</v>
      </c>
      <c r="FB25" s="132">
        <f>SUM(FB6:FB24)</f>
        <v>99.99999999999999</v>
      </c>
      <c r="FC25" s="156">
        <f>SUM(FC6:FC24)</f>
        <v>912900</v>
      </c>
      <c r="FD25" s="156">
        <f>SUM(FD6:FD24)</f>
        <v>0</v>
      </c>
      <c r="FE25" s="156">
        <f>SUM(FE6:FE24)</f>
        <v>0</v>
      </c>
      <c r="FF25" s="156">
        <f>SUM(FF6:FF24)</f>
        <v>0</v>
      </c>
      <c r="FG25" s="399">
        <f>SUM(FG6:FG24)</f>
        <v>912900</v>
      </c>
      <c r="FH25" s="142">
        <f>SUM(FH6:FH24)</f>
        <v>259167</v>
      </c>
      <c r="FI25" s="35">
        <f>SUM(FI6:FI24)</f>
        <v>100.00000000000001</v>
      </c>
      <c r="FJ25" s="35">
        <f>SUM(FJ6:FJ24)</f>
        <v>100.00000000000001</v>
      </c>
      <c r="FK25" s="365">
        <f>SUM(FK6:FK24)</f>
        <v>3004600</v>
      </c>
      <c r="FL25" s="365">
        <f>SUM(FL6:FL24)</f>
        <v>15000</v>
      </c>
      <c r="FM25" s="148">
        <f>SUM(FM6:FM24)</f>
        <v>-949999.9999999999</v>
      </c>
      <c r="FN25" s="148">
        <f>SUM(FN6:FN24)</f>
        <v>0</v>
      </c>
      <c r="FO25" s="148">
        <f>SUM(FO6:FO24)</f>
        <v>0</v>
      </c>
      <c r="FP25" s="135">
        <f>SUM(FP6:FP24)</f>
        <v>0</v>
      </c>
      <c r="FQ25" s="135">
        <f>SUM(FQ6:FQ24)</f>
        <v>0</v>
      </c>
      <c r="FR25" s="135">
        <f>SUM(FR6:FR24)</f>
        <v>0</v>
      </c>
      <c r="FS25" s="148">
        <f>SUM(FS6:FS24)</f>
        <v>0</v>
      </c>
      <c r="FT25" s="407">
        <f>SUM(FK25:FR25)</f>
        <v>2069600</v>
      </c>
      <c r="FU25" s="400">
        <f>SUM(FU6:FU24)</f>
        <v>2054599.9999999998</v>
      </c>
      <c r="FV25" s="400">
        <f>SUM(FV6:FV24)</f>
        <v>15000</v>
      </c>
      <c r="FW25" s="157">
        <f>SUM(FW6:FW24)</f>
        <v>0</v>
      </c>
      <c r="FX25" s="157">
        <f>SUM(FX6:FX24)</f>
        <v>1203</v>
      </c>
      <c r="FY25" s="157">
        <f>SUM(FY6:FY24)</f>
        <v>0</v>
      </c>
      <c r="FZ25" s="157">
        <f>SUM(FZ6:FZ24)</f>
        <v>0</v>
      </c>
      <c r="GA25" s="404">
        <f>SUM(GA6:GA24)</f>
        <v>1203</v>
      </c>
      <c r="GB25" s="157">
        <f>SUM(GB6:GB24)</f>
        <v>0</v>
      </c>
      <c r="GC25" s="404">
        <f>SUM(GC6:GC24)</f>
        <v>1203</v>
      </c>
      <c r="GD25" s="158">
        <f>SUM(GD6:GD24)</f>
        <v>405500</v>
      </c>
      <c r="GE25" s="158">
        <f>SUM(GE6:GE24)</f>
        <v>0</v>
      </c>
      <c r="GF25" s="158">
        <f>SUM(GF6:GF24)</f>
        <v>0</v>
      </c>
      <c r="GG25" s="158">
        <f>SUM(GG6:GG24)</f>
        <v>0</v>
      </c>
      <c r="GH25" s="158">
        <f>SUM(GH6:GH24)</f>
        <v>0</v>
      </c>
      <c r="GI25" s="401">
        <f>SUM(GI6:GI24)</f>
        <v>405500</v>
      </c>
      <c r="GJ25" s="10">
        <f>SUM(GJ6:GJ24)</f>
        <v>47650735</v>
      </c>
      <c r="GK25" s="19">
        <f>SUM(GK6:GK24)</f>
        <v>0</v>
      </c>
    </row>
    <row r="26" spans="1:183" ht="13.5" customHeight="1">
      <c r="A26" s="191" t="s">
        <v>72</v>
      </c>
      <c r="B26" s="163">
        <f>B25-B9</f>
        <v>1246</v>
      </c>
      <c r="C26" s="6"/>
      <c r="D26" s="192">
        <f>D25-D9</f>
        <v>31017817</v>
      </c>
      <c r="E26" s="192"/>
      <c r="F26" s="192"/>
      <c r="G26">
        <f>G25-G9</f>
        <v>4203350</v>
      </c>
      <c r="K26" s="23"/>
      <c r="L26" s="24"/>
      <c r="M26" s="159">
        <v>-1601503</v>
      </c>
      <c r="N26" s="25">
        <v>-50300</v>
      </c>
      <c r="O26" s="159">
        <v>313850</v>
      </c>
      <c r="P26" s="25">
        <v>0</v>
      </c>
      <c r="Q26" s="25">
        <v>598000</v>
      </c>
      <c r="R26" s="25"/>
      <c r="S26" s="25"/>
      <c r="T26" s="25"/>
      <c r="U26" s="159"/>
      <c r="V26" s="159"/>
      <c r="W26" s="159"/>
      <c r="X26" s="159"/>
      <c r="Y26" s="159"/>
      <c r="Z26" s="232">
        <f>AA25+AB25+AC25+AD25</f>
        <v>34851539</v>
      </c>
      <c r="AA26" s="24" t="s">
        <v>105</v>
      </c>
      <c r="AB26" s="24"/>
      <c r="AC26" s="24"/>
      <c r="AD26" s="24"/>
      <c r="AJ26" s="95">
        <v>-352000</v>
      </c>
      <c r="AK26">
        <v>-11162</v>
      </c>
      <c r="AL26">
        <v>69050</v>
      </c>
      <c r="AN26">
        <v>130800</v>
      </c>
      <c r="AY26" s="235">
        <f>AZ25+BA25+BB25+BC25</f>
        <v>7730421.999999999</v>
      </c>
      <c r="AZ26" t="s">
        <v>105</v>
      </c>
      <c r="BI26">
        <v>10000</v>
      </c>
      <c r="BJ26">
        <v>11600</v>
      </c>
      <c r="BU26" s="95"/>
      <c r="BV26" s="95"/>
      <c r="BW26" s="95"/>
      <c r="BX26" s="192">
        <f>BY25+BZ25+CA25</f>
        <v>144422</v>
      </c>
      <c r="BY26" t="s">
        <v>105</v>
      </c>
      <c r="CB26">
        <v>10000</v>
      </c>
      <c r="CC26">
        <f>CC25-CC9</f>
        <v>191032</v>
      </c>
      <c r="CM26">
        <v>-11600</v>
      </c>
      <c r="CN26">
        <v>-38400</v>
      </c>
      <c r="CO26">
        <v>-10000</v>
      </c>
      <c r="CZ26" s="95"/>
      <c r="DA26" s="95"/>
      <c r="DB26" s="192">
        <f>DC25+DD25</f>
        <v>393432</v>
      </c>
      <c r="DC26" t="s">
        <v>105</v>
      </c>
      <c r="EK26" s="192">
        <f>EL25+EM25</f>
        <v>114920</v>
      </c>
      <c r="EL26" t="s">
        <v>113</v>
      </c>
      <c r="FA26">
        <f>FA25-FA9</f>
        <v>242105</v>
      </c>
      <c r="FE26" s="170">
        <v>-24449.52</v>
      </c>
      <c r="FF26" s="170"/>
      <c r="FH26">
        <f>FH25-FH9</f>
        <v>243187</v>
      </c>
      <c r="FM26">
        <v>-950000</v>
      </c>
      <c r="FT26" s="175">
        <f>FU25+FV25</f>
        <v>2069599.9999999998</v>
      </c>
      <c r="FU26" t="s">
        <v>105</v>
      </c>
      <c r="GA26" s="272">
        <f>GB25+GC25</f>
        <v>1203</v>
      </c>
    </row>
    <row r="27" spans="25:143" ht="12" customHeight="1">
      <c r="Y27" s="178"/>
      <c r="AE27" s="192">
        <f>AF25+AG25+AH25+AI25</f>
        <v>7895844</v>
      </c>
      <c r="AF27" s="192"/>
      <c r="AG27" s="192"/>
      <c r="AH27" s="192"/>
      <c r="AI27" s="192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178"/>
      <c r="AY27" s="20"/>
      <c r="AZ27" s="20"/>
      <c r="BA27" s="20"/>
      <c r="BB27" s="20"/>
      <c r="BC27" s="20"/>
      <c r="CB27">
        <v>1341</v>
      </c>
      <c r="DC27" s="273">
        <f>DB25-DB26</f>
        <v>0</v>
      </c>
      <c r="EK27" s="175"/>
      <c r="EL27" s="175"/>
      <c r="EM27" s="175"/>
    </row>
    <row r="28" spans="51:141" ht="12.75" customHeight="1">
      <c r="AY28" s="192">
        <f>AY25-AY26</f>
        <v>0</v>
      </c>
      <c r="BX28" s="192">
        <f>BX25-BX26</f>
        <v>0</v>
      </c>
      <c r="CB28">
        <v>7.45712</v>
      </c>
      <c r="DA28" s="95"/>
      <c r="EK28" s="395">
        <f>EK25-EK26</f>
        <v>0</v>
      </c>
    </row>
    <row r="29" spans="17:175" ht="12.75">
      <c r="Q29" s="95"/>
      <c r="R29" s="95"/>
      <c r="S29" s="95"/>
      <c r="T29" s="95"/>
      <c r="U29" s="95"/>
      <c r="V29" s="95"/>
      <c r="W29" s="95"/>
      <c r="X29" s="95"/>
      <c r="Y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DA29" s="95"/>
      <c r="DH29">
        <v>50000</v>
      </c>
      <c r="DJ29" s="95">
        <v>-36785.68</v>
      </c>
      <c r="DK29" s="95"/>
      <c r="DL29" s="95"/>
      <c r="DM29" s="95"/>
      <c r="DN29" s="95"/>
      <c r="DO29" s="95"/>
      <c r="DP29" s="95"/>
      <c r="DQ29" s="95"/>
      <c r="DR29" s="95"/>
      <c r="DS29" s="95">
        <v>-720950</v>
      </c>
      <c r="DT29" s="95">
        <v>-9573.2</v>
      </c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FM29" s="95">
        <v>337150.8</v>
      </c>
      <c r="FN29" s="95"/>
      <c r="FO29" s="95">
        <v>1418200</v>
      </c>
      <c r="FP29" s="95"/>
      <c r="FQ29" s="95"/>
      <c r="FR29" s="95"/>
      <c r="FS29" s="95"/>
    </row>
    <row r="30" ht="12.75">
      <c r="DJ30" s="95" t="s">
        <v>46</v>
      </c>
    </row>
  </sheetData>
  <sheetProtection/>
  <mergeCells count="18">
    <mergeCell ref="EL2:EM2"/>
    <mergeCell ref="FA4:FA5"/>
    <mergeCell ref="FA2:FC2"/>
    <mergeCell ref="FH2:FT2"/>
    <mergeCell ref="K2:Z2"/>
    <mergeCell ref="CC2:DB2"/>
    <mergeCell ref="DE2:EK2"/>
    <mergeCell ref="BD2:BX2"/>
    <mergeCell ref="AE2:AY2"/>
    <mergeCell ref="EL3:EM3"/>
    <mergeCell ref="BY2:CA2"/>
    <mergeCell ref="FU3:FV3"/>
    <mergeCell ref="AF3:AI3"/>
    <mergeCell ref="AA3:AD3"/>
    <mergeCell ref="K3:Z3"/>
    <mergeCell ref="BY3:CA3"/>
    <mergeCell ref="DC3:DD3"/>
    <mergeCell ref="AZ3:BC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Центробух Экономист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НАФАНЯ</dc:creator>
  <cp:keywords/>
  <dc:description/>
  <cp:lastModifiedBy>Natasha</cp:lastModifiedBy>
  <cp:lastPrinted>2018-04-04T06:27:10Z</cp:lastPrinted>
  <dcterms:created xsi:type="dcterms:W3CDTF">2007-11-30T10:07:29Z</dcterms:created>
  <dcterms:modified xsi:type="dcterms:W3CDTF">2020-07-02T11:53:41Z</dcterms:modified>
  <cp:category/>
  <cp:version/>
  <cp:contentType/>
  <cp:contentStatus/>
</cp:coreProperties>
</file>